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ustomProperty5.bin" ContentType="application/vnd.openxmlformats-officedocument.spreadsheetml.customProperty"/>
  <Override PartName="/xl/customProperty6.bin" ContentType="application/vnd.openxmlformats-officedocument.spreadsheetml.customProperty"/>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customProperty7.bin" ContentType="application/vnd.openxmlformats-officedocument.spreadsheetml.customProperty"/>
  <Override PartName="/xl/customProperty8.bin" ContentType="application/vnd.openxmlformats-officedocument.spreadsheetml.customProperty"/>
  <Override PartName="/xl/drawings/drawing4.xml" ContentType="application/vnd.openxmlformats-officedocument.drawing+xml"/>
  <Override PartName="/xl/activeX/activeX4.xml" ContentType="application/vnd.ms-office.activeX+xml"/>
  <Override PartName="/xl/activeX/activeX4.bin" ContentType="application/vnd.ms-office.activeX"/>
  <Override PartName="/xl/customProperty9.bin" ContentType="application/vnd.openxmlformats-officedocument.spreadsheetml.customProperty"/>
  <Override PartName="/xl/customProperty10.bin" ContentType="application/vnd.openxmlformats-officedocument.spreadsheetml.customProperty"/>
  <Override PartName="/xl/drawings/drawing5.xml" ContentType="application/vnd.openxmlformats-officedocument.drawing+xml"/>
  <Override PartName="/xl/activeX/activeX5.xml" ContentType="application/vnd.ms-office.activeX+xml"/>
  <Override PartName="/xl/activeX/activeX5.bin" ContentType="application/vnd.ms-office.activeX"/>
  <Override PartName="/xl/customProperty11.bin" ContentType="application/vnd.openxmlformats-officedocument.spreadsheetml.customProperty"/>
  <Override PartName="/xl/customProperty12.bin" ContentType="application/vnd.openxmlformats-officedocument.spreadsheetml.customProperty"/>
  <Override PartName="/xl/drawings/drawing6.xml" ContentType="application/vnd.openxmlformats-officedocument.drawing+xml"/>
  <Override PartName="/xl/activeX/activeX6.xml" ContentType="application/vnd.ms-office.activeX+xml"/>
  <Override PartName="/xl/activeX/activeX6.bin" ContentType="application/vnd.ms-office.activeX"/>
  <Override PartName="/xl/customProperty13.bin" ContentType="application/vnd.openxmlformats-officedocument.spreadsheetml.customProperty"/>
  <Override PartName="/xl/customProperty14.bin" ContentType="application/vnd.openxmlformats-officedocument.spreadsheetml.customProperty"/>
  <Override PartName="/xl/drawings/drawing7.xml" ContentType="application/vnd.openxmlformats-officedocument.drawing+xml"/>
  <Override PartName="/xl/activeX/activeX7.xml" ContentType="application/vnd.ms-office.activeX+xml"/>
  <Override PartName="/xl/activeX/activeX7.bin" ContentType="application/vnd.ms-office.activeX"/>
  <Override PartName="/xl/customProperty15.bin" ContentType="application/vnd.openxmlformats-officedocument.spreadsheetml.customProperty"/>
  <Override PartName="/xl/customProperty16.bin" ContentType="application/vnd.openxmlformats-officedocument.spreadsheetml.customProperty"/>
  <Override PartName="/xl/drawings/drawing8.xml" ContentType="application/vnd.openxmlformats-officedocument.drawing+xml"/>
  <Override PartName="/xl/activeX/activeX8.xml" ContentType="application/vnd.ms-office.activeX+xml"/>
  <Override PartName="/xl/activeX/activeX8.bin" ContentType="application/vnd.ms-office.activeX"/>
  <Override PartName="/xl/customProperty17.bin" ContentType="application/vnd.openxmlformats-officedocument.spreadsheetml.customProperty"/>
  <Override PartName="/xl/customProperty18.bin" ContentType="application/vnd.openxmlformats-officedocument.spreadsheetml.customProperty"/>
  <Override PartName="/xl/drawings/drawing9.xml" ContentType="application/vnd.openxmlformats-officedocument.drawing+xml"/>
  <Override PartName="/xl/activeX/activeX9.xml" ContentType="application/vnd.ms-office.activeX+xml"/>
  <Override PartName="/xl/activeX/activeX9.bin" ContentType="application/vnd.ms-office.activeX"/>
  <Override PartName="/xl/customProperty19.bin" ContentType="application/vnd.openxmlformats-officedocument.spreadsheetml.customProperty"/>
  <Override PartName="/xl/customProperty20.bin" ContentType="application/vnd.openxmlformats-officedocument.spreadsheetml.customProperty"/>
  <Override PartName="/xl/drawings/drawing10.xml" ContentType="application/vnd.openxmlformats-officedocument.drawing+xml"/>
  <Override PartName="/xl/activeX/activeX10.xml" ContentType="application/vnd.ms-office.activeX+xml"/>
  <Override PartName="/xl/activeX/activeX10.bin" ContentType="application/vnd.ms-office.activeX"/>
  <Override PartName="/xl/customProperty21.bin" ContentType="application/vnd.openxmlformats-officedocument.spreadsheetml.customProperty"/>
  <Override PartName="/xl/customProperty22.bin" ContentType="application/vnd.openxmlformats-officedocument.spreadsheetml.customProperty"/>
  <Override PartName="/xl/drawings/drawing11.xml" ContentType="application/vnd.openxmlformats-officedocument.drawing+xml"/>
  <Override PartName="/xl/activeX/activeX11.xml" ContentType="application/vnd.ms-office.activeX+xml"/>
  <Override PartName="/xl/activeX/activeX11.bin" ContentType="application/vnd.ms-office.activeX"/>
  <Override PartName="/xl/customProperty23.bin" ContentType="application/vnd.openxmlformats-officedocument.spreadsheetml.customProperty"/>
  <Override PartName="/xl/customProperty24.bin" ContentType="application/vnd.openxmlformats-officedocument.spreadsheetml.customProperty"/>
  <Override PartName="/xl/drawings/drawing12.xml" ContentType="application/vnd.openxmlformats-officedocument.drawing+xml"/>
  <Override PartName="/xl/activeX/activeX12.xml" ContentType="application/vnd.ms-office.activeX+xml"/>
  <Override PartName="/xl/activeX/activeX12.bin" ContentType="application/vnd.ms-office.activeX"/>
  <Override PartName="/xl/customProperty25.bin" ContentType="application/vnd.openxmlformats-officedocument.spreadsheetml.customProperty"/>
  <Override PartName="/xl/customProperty26.bin" ContentType="application/vnd.openxmlformats-officedocument.spreadsheetml.customProperty"/>
  <Override PartName="/xl/drawings/drawing13.xml" ContentType="application/vnd.openxmlformats-officedocument.drawing+xml"/>
  <Override PartName="/xl/activeX/activeX13.xml" ContentType="application/vnd.ms-office.activeX+xml"/>
  <Override PartName="/xl/activeX/activeX13.bin" ContentType="application/vnd.ms-office.activeX"/>
  <Override PartName="/xl/customProperty27.bin" ContentType="application/vnd.openxmlformats-officedocument.spreadsheetml.customProperty"/>
  <Override PartName="/xl/customProperty28.bin" ContentType="application/vnd.openxmlformats-officedocument.spreadsheetml.customProperty"/>
  <Override PartName="/xl/drawings/drawing14.xml" ContentType="application/vnd.openxmlformats-officedocument.drawing+xml"/>
  <Override PartName="/xl/activeX/activeX14.xml" ContentType="application/vnd.ms-office.activeX+xml"/>
  <Override PartName="/xl/activeX/activeX14.bin" ContentType="application/vnd.ms-office.activeX"/>
  <Override PartName="/xl/customProperty29.bin" ContentType="application/vnd.openxmlformats-officedocument.spreadsheetml.customProperty"/>
  <Override PartName="/xl/customProperty30.bin" ContentType="application/vnd.openxmlformats-officedocument.spreadsheetml.customProperty"/>
  <Override PartName="/xl/drawings/drawing15.xml" ContentType="application/vnd.openxmlformats-officedocument.drawing+xml"/>
  <Override PartName="/xl/activeX/activeX15.xml" ContentType="application/vnd.ms-office.activeX+xml"/>
  <Override PartName="/xl/activeX/activeX15.bin" ContentType="application/vnd.ms-office.activeX"/>
  <Override PartName="/xl/customProperty31.bin" ContentType="application/vnd.openxmlformats-officedocument.spreadsheetml.customProperty"/>
  <Override PartName="/xl/customProperty32.bin" ContentType="application/vnd.openxmlformats-officedocument.spreadsheetml.customProperty"/>
  <Override PartName="/xl/drawings/drawing16.xml" ContentType="application/vnd.openxmlformats-officedocument.drawing+xml"/>
  <Override PartName="/xl/activeX/activeX16.xml" ContentType="application/vnd.ms-office.activeX+xml"/>
  <Override PartName="/xl/activeX/activeX16.bin" ContentType="application/vnd.ms-office.activeX"/>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drawings/drawing17.xml" ContentType="application/vnd.openxmlformats-officedocument.drawing+xml"/>
  <Override PartName="/xl/activeX/activeX17.xml" ContentType="application/vnd.ms-office.activeX+xml"/>
  <Override PartName="/xl/activeX/activeX17.bin" ContentType="application/vnd.ms-office.activeX"/>
  <Override PartName="/xl/customProperty36.bin" ContentType="application/vnd.openxmlformats-officedocument.spreadsheetml.customProperty"/>
  <Override PartName="/xl/customProperty37.bin" ContentType="application/vnd.openxmlformats-officedocument.spreadsheetml.customProperty"/>
  <Override PartName="/xl/drawings/drawing18.xml" ContentType="application/vnd.openxmlformats-officedocument.drawing+xml"/>
  <Override PartName="/xl/activeX/activeX18.xml" ContentType="application/vnd.ms-office.activeX+xml"/>
  <Override PartName="/xl/activeX/activeX18.bin" ContentType="application/vnd.ms-office.activeX"/>
  <Override PartName="/xl/customProperty38.bin" ContentType="application/vnd.openxmlformats-officedocument.spreadsheetml.customProperty"/>
  <Override PartName="/xl/customProperty39.bin" ContentType="application/vnd.openxmlformats-officedocument.spreadsheetml.customProperty"/>
  <Override PartName="/xl/drawings/drawing19.xml" ContentType="application/vnd.openxmlformats-officedocument.drawing+xml"/>
  <Override PartName="/xl/activeX/activeX19.xml" ContentType="application/vnd.ms-office.activeX+xml"/>
  <Override PartName="/xl/activeX/activeX19.bin" ContentType="application/vnd.ms-office.activeX"/>
  <Override PartName="/xl/customProperty40.bin" ContentType="application/vnd.openxmlformats-officedocument.spreadsheetml.customProperty"/>
  <Override PartName="/xl/customProperty41.bin" ContentType="application/vnd.openxmlformats-officedocument.spreadsheetml.customProperty"/>
  <Override PartName="/xl/drawings/drawing20.xml" ContentType="application/vnd.openxmlformats-officedocument.drawing+xml"/>
  <Override PartName="/xl/activeX/activeX20.xml" ContentType="application/vnd.ms-office.activeX+xml"/>
  <Override PartName="/xl/activeX/activeX20.bin" ContentType="application/vnd.ms-office.activeX"/>
  <Override PartName="/xl/customProperty42.bin" ContentType="application/vnd.openxmlformats-officedocument.spreadsheetml.customProperty"/>
  <Override PartName="/xl/customProperty43.bin" ContentType="application/vnd.openxmlformats-officedocument.spreadsheetml.customProperty"/>
  <Override PartName="/xl/drawings/drawing21.xml" ContentType="application/vnd.openxmlformats-officedocument.drawing+xml"/>
  <Override PartName="/xl/activeX/activeX21.xml" ContentType="application/vnd.ms-office.activeX+xml"/>
  <Override PartName="/xl/activeX/activeX21.bin" ContentType="application/vnd.ms-office.activeX"/>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bello365.sharepoint.com/sites/MTRLPQDC304/Inv_Relation/04. Quarters/2025/Q1/Supplemental/"/>
    </mc:Choice>
  </mc:AlternateContent>
  <xr:revisionPtr revIDLastSave="9" documentId="13_ncr:1_{403B6F74-BD5E-440B-83B1-C612D56250EA}" xr6:coauthVersionLast="47" xr6:coauthVersionMax="47" xr10:uidLastSave="{8A7210AE-928B-4B58-98CB-7D0863DB9226}"/>
  <bookViews>
    <workbookView xWindow="-120" yWindow="-120" windowWidth="29040" windowHeight="15840" tabRatio="849" firstSheet="1" activeTab="1" xr2:uid="{00000000-000D-0000-FFFF-FFFF00000000}"/>
  </bookViews>
  <sheets>
    <sheet name="Conso Validation" sheetId="48" state="hidden" r:id="rId1"/>
    <sheet name="Cover Page " sheetId="50" r:id="rId2"/>
    <sheet name="BCE Inc. IS Summary p2" sheetId="39" r:id="rId3"/>
    <sheet name="BCE Inc. IS HIST p3" sheetId="38" r:id="rId4"/>
    <sheet name="BCE Inc Seg Info Summary p4" sheetId="56" r:id="rId5"/>
    <sheet name="BCE Inc. Seg Info HIS p5" sheetId="54" r:id="rId6"/>
    <sheet name="BCE Inc. Seg Info HIST p5" sheetId="53" state="hidden" r:id="rId7"/>
    <sheet name="CTS HIST p6FMO-delete" sheetId="57" state="hidden" r:id="rId8"/>
    <sheet name="CTS Summary p6" sheetId="58" r:id="rId9"/>
    <sheet name="CTS HIST Info p7" sheetId="55" r:id="rId10"/>
    <sheet name="BCE Inc. Seg Info Summary p4" sheetId="21" state="hidden" r:id="rId11"/>
    <sheet name="Bell Wireless Summary p6" sheetId="52" state="hidden" r:id="rId12"/>
    <sheet name="Bell Wireless HIST p7" sheetId="51" state="hidden" r:id="rId13"/>
    <sheet name="Bell Wireline Summary p8" sheetId="34" state="hidden" r:id="rId14"/>
    <sheet name="Bell Wireline HIST p9" sheetId="31" state="hidden" r:id="rId15"/>
    <sheet name="CTS Metrics Summary p8" sheetId="59" r:id="rId16"/>
    <sheet name="CTS Metrics HIS p9" sheetId="60" r:id="rId17"/>
    <sheet name="Net Debt &amp; Bell other info p10" sheetId="47" r:id="rId18"/>
    <sheet name="BCE Inc. BS p11" sheetId="35" r:id="rId19"/>
    <sheet name="BCE Inc. CF Summary p12" sheetId="46" r:id="rId20"/>
    <sheet name="BCE Inc. CF HIST p13" sheetId="37" r:id="rId21"/>
    <sheet name="Accomp Notes p14" sheetId="61" r:id="rId22"/>
    <sheet name="Accomp Notes p15" sheetId="62" r:id="rId23"/>
    <sheet name="Accomp Notes p16" sheetId="63" r:id="rId24"/>
    <sheet name="Accomp Notes p17" sheetId="64" r:id="rId25"/>
    <sheet name="Accomp Notes p18" sheetId="65" r:id="rId26"/>
  </sheets>
  <definedNames>
    <definedName name="__FPMExcelClient_CellBasedFunctionStatus" localSheetId="4" hidden="1">"2_2_2_2_2_2"</definedName>
    <definedName name="__FPMExcelClient_CellBasedFunctionStatus" localSheetId="18" hidden="1">"1_1_2_2_2_2"</definedName>
    <definedName name="__FPMExcelClient_CellBasedFunctionStatus" localSheetId="20" hidden="1">"1_1_2_2_2_2"</definedName>
    <definedName name="__FPMExcelClient_CellBasedFunctionStatus" localSheetId="19" hidden="1">"2_2_2_2_2_2"</definedName>
    <definedName name="__FPMExcelClient_CellBasedFunctionStatus" localSheetId="3" hidden="1">"1_1_2_2_2_2"</definedName>
    <definedName name="__FPMExcelClient_CellBasedFunctionStatus" localSheetId="2" hidden="1">"2_2_2_2_2_2"</definedName>
    <definedName name="__FPMExcelClient_CellBasedFunctionStatus" localSheetId="5" hidden="1">"1_1_2_2_2_2"</definedName>
    <definedName name="__FPMExcelClient_CellBasedFunctionStatus" localSheetId="6" hidden="1">"1_1_2_2_2_2"</definedName>
    <definedName name="__FPMExcelClient_CellBasedFunctionStatus" localSheetId="10" hidden="1">"2_2_2_2_2_2"</definedName>
    <definedName name="__FPMExcelClient_CellBasedFunctionStatus" localSheetId="12" hidden="1">"1_1_2_2_2_2"</definedName>
    <definedName name="__FPMExcelClient_CellBasedFunctionStatus" localSheetId="11" hidden="1">"2_1_2_2_2_2"</definedName>
    <definedName name="__FPMExcelClient_CellBasedFunctionStatus" localSheetId="14" hidden="1">"1_1_2_2_2_2"</definedName>
    <definedName name="__FPMExcelClient_CellBasedFunctionStatus" localSheetId="13" hidden="1">"2_1_2_2_2_2"</definedName>
    <definedName name="__FPMExcelClient_CellBasedFunctionStatus" localSheetId="0" hidden="1">"1_1_2_2_2_2"</definedName>
    <definedName name="__FPMExcelClient_CellBasedFunctionStatus" localSheetId="1" hidden="1">"1_1_2_2_2_2"</definedName>
    <definedName name="__FPMExcelClient_CellBasedFunctionStatus" localSheetId="9" hidden="1">"1_1_2_2_2_2"</definedName>
    <definedName name="__FPMExcelClient_CellBasedFunctionStatus" localSheetId="7" hidden="1">"2_1_2_2_2_2"</definedName>
    <definedName name="__FPMExcelClient_CellBasedFunctionStatus" localSheetId="16" hidden="1">"1_1_2_2_2_2"</definedName>
    <definedName name="__FPMExcelClient_CellBasedFunctionStatus" localSheetId="15" hidden="1">"1_1_2_2_2_2"</definedName>
    <definedName name="__FPMExcelClient_CellBasedFunctionStatus" localSheetId="8" hidden="1">"1_1_2_2_2_2"</definedName>
    <definedName name="__FPMExcelClient_CellBasedFunctionStatus" localSheetId="17" hidden="1">"2_1_2_2_2_2"</definedName>
    <definedName name="__FPMExcelClient_Connection" localSheetId="18">"_FPM_BPCNW10_[https://sapbpcbw.intranet.bell.ca:8443/sap/bpc/]_[BELL]_[CONSOL]_[false]"</definedName>
    <definedName name="__FPMExcelClient_Connection" localSheetId="20">"_FPM_BPCNW10_[https://sapbpcbw.intranet.bell.ca:8443/sap/bpc/]_[BELL]_[CONSOL]_[false]_[false]\1"</definedName>
    <definedName name="__FPMExcelClient_Connection" localSheetId="5">"_FPM_BPCNW10_[https://sapbpcbw.intranet.bell.ca:8443/sap/bpc/]_[BELL]_[CORPORATE]_[false]_[false]\1"</definedName>
    <definedName name="__FPMExcelClient_Connection" localSheetId="9">"_FPM_BPCNW10_[https://sapbpcbw.intranet.bell.ca:8443/sap/bpc/]_[BELL]_[CORPORATE]_[false]_[false]\1"</definedName>
    <definedName name="__FPMExcelClient_RefreshTime" localSheetId="4">636511861175476000</definedName>
    <definedName name="__FPMExcelClient_RefreshTime" localSheetId="18">636541348903819000</definedName>
    <definedName name="__FPMExcelClient_RefreshTime" localSheetId="20">636541348906879000</definedName>
    <definedName name="__FPMExcelClient_RefreshTime" localSheetId="19">636511861492026000</definedName>
    <definedName name="__FPMExcelClient_RefreshTime" localSheetId="3">636541348909679000</definedName>
    <definedName name="__FPMExcelClient_RefreshTime" localSheetId="2">636511917802556000</definedName>
    <definedName name="__FPMExcelClient_RefreshTime" localSheetId="5">636541360998949000</definedName>
    <definedName name="__FPMExcelClient_RefreshTime" localSheetId="6">636541360998949000</definedName>
    <definedName name="__FPMExcelClient_RefreshTime" localSheetId="10">636511861175476000</definedName>
    <definedName name="__FPMExcelClient_RefreshTime" localSheetId="12">636541361416859000</definedName>
    <definedName name="__FPMExcelClient_RefreshTime" localSheetId="11">636511861235166000</definedName>
    <definedName name="__FPMExcelClient_RefreshTime" localSheetId="14">636541371120149000</definedName>
    <definedName name="__FPMExcelClient_RefreshTime" localSheetId="13">636511861342926000</definedName>
    <definedName name="__FPMExcelClient_RefreshTime" localSheetId="0">636541349134459000</definedName>
    <definedName name="__FPMExcelClient_RefreshTime" localSheetId="1">636541349137179000</definedName>
    <definedName name="__FPMExcelClient_RefreshTime" localSheetId="9">636541371120149000</definedName>
    <definedName name="__FPMExcelClient_RefreshTime" localSheetId="7">636511861342926000</definedName>
    <definedName name="__FPMExcelClient_RefreshTime" localSheetId="16">636541371120149000</definedName>
    <definedName name="__FPMExcelClient_RefreshTime" localSheetId="15">636541371120149000</definedName>
    <definedName name="__FPMExcelClient_RefreshTime" localSheetId="8">636541371120149000</definedName>
    <definedName name="__FPMExcelClient_RefreshTime" localSheetId="17">636511861406716000</definedName>
    <definedName name="EPMWorkbookOptions_1" hidden="1">"hTIAAB+LCAAAAAAABADtW21vokoU/r7J/gfDd+TVt4a6oYitGxQuYHv3Ng0BGZWsgnfA2v77O4goKO1a4zVCaGJK5jznzJlnHg7MANyPt/ms8gqg73juLUZVSawC3JFnO+7kFlsGY5yqYz/a379xTx78bXneb3kRIKhfQX6uf/PmO7fYNAgWNwSxWq2qK6bqwQlBkyRF/N2XtNEUzE3ccf3AdEcA23rZf/bCUK+VCid4rgtGYZ+6JywhBG7w"</definedName>
    <definedName name="EPMWorkbookOptions_2" hidden="1">"6IDV2pgyd8zA3LSi9oE5B1Fv254CMF8sobPuaugDqEAwBijeCFRRQljb6Cp9404RBk8UaTxvnIA/fyVpkqpavl8dTZybZpikby4IazEiXoznO1GS0D9BHmhyeDA2Zz544YgwgV06/GIxc0Zmgrqj04pjpKMkmjejbUcp7PUckbTjrUJ8aHpwbBu4HWcOXH+d58fQXY5+CoNQ2tRbbWMI3syD7QAuAUdkGD5zXY8iw/NgdBtHJIQAvAVd89WD"</definedName>
    <definedName name="EPMWorkbookOptions_3" hidden="1">"ToDyWk9E5Hxg2/N/cCbTGfoFGpghMQH7wQHQhKOps4vzKeaIfLoO9IPEgLLte4G2o/6Y8GNRSdzQdf5dgjWTvCDIw4HOEVnGz2JEM4izFMu26mTCP2tq164ytAFsI2h0kBncX8zMdwV6CwCD9zZVq9fGwBrjtbrN4iw9buHNGgA4aQKata0G27CYsOe0V0ZgyfS389YHcwvVuwxYWuOZAASJ/BMsPW84fKk+K7wqDvQHBh3+UyNJVAYO0B9E"</definedName>
    <definedName name="EPMWorkbookOptions_4" hidden="1">"jdX0voNWUHG9cZ3ZLRaqBts7HT+f1+N8OeJP4z0TIRQ61FmWpEim5CQhEknA6Rb6o0paUlJpoKssSeWdE444pu4kSuf/VuUFXhfvZfXX5co8VbwyH5OY1iov6ENeKqWameYJUu3wOq+pwslKZZhajWXZ45VKF0+pGw73hCpJRmwo1ZqV5glqReT29NPLKnW8TJniyTQiL63SO0E0woVs3iV6Tk7uJfmOl4yNqSRmS4zGK4Js0AxJlprJOI9+"</definedName>
    <definedName name="EPMWorkbookOptions_5" hidden="1">"qgOpJCVBimBoDMk0DaaVd1au5wrYleSnyy0r2OJdBUMC0zLtGoIklwrNTPMEhd6r8lDRLqfRWvE0GlG4d1diDOSBmHeZnpMRdM0t6UjQ0adpOvd74NdTxxRZ0w1JfBQl4/TtkS9Xs3rxqlmSyMM9ktDaG9yXus1M8wTdqoouDFXEsXDB/edG8WSb4BFJNVzO8J1SpZlpnqBSvdcXL7GP1/yCME3QslottoXblsXgbI1q4ta4YeJm3WasFlOj"</definedName>
    <definedName name="EPMWorkbookOptions_6" hidden="1">"6bF9BcIMqUvXUZqk2OpfuX+Ad2ZCdFnP/5OiM3NSgMe852aEyv0987kLCZ13Qq7oMqdc7h6sVbx7MF05XDCgtpzL81xsFGFD6HpO1b7Ia0NVvODOJVXAlzNjFqMl0y8990um8xChiGpP7vTKV0G+BEplkw3iiKy39FOtMRxFO/x6Idl4+MUDp4IxBP5UduUFcON309ONa5wwAyYMg8quZr6CGLnfvMbGn3agkzRY0xijDw1p/MrezBrX8x9N"</definedName>
    <definedName name="EPMWorkbookOptions_7" hidden="1">"6JjWDPQBnOwiHLR//7YLu/mUpP0ft6OsVoUyAAA="</definedName>
    <definedName name="EPMWorkbookOptions_8" hidden="1">"n9d5M/9y+eUqXx6Bco/vhp9xs5Myz2rA/HL5OrvMj86zsqGW3Y+57Xer+u2kqt6SjLZMRdO6/0XY/mqmk/b4rPnJrC6ySZl/kdcXDkLv8984cWC/XAkx/h+fws7pNDIAAA=="</definedName>
    <definedName name="EV__LASTREFTIME__" hidden="1">"(GMT-05:00)10/16/2013 5:02:03 PM"</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localSheetId="4" hidden="1">40884.7826388889</definedName>
    <definedName name="IQ_NAMES_REVISION_DATE_" localSheetId="18" hidden="1">40884.7826388889</definedName>
    <definedName name="IQ_NAMES_REVISION_DATE_" localSheetId="20" hidden="1">40884.7826388889</definedName>
    <definedName name="IQ_NAMES_REVISION_DATE_" localSheetId="19" hidden="1">40884.7826388889</definedName>
    <definedName name="IQ_NAMES_REVISION_DATE_" localSheetId="3" hidden="1">40884.7826388889</definedName>
    <definedName name="IQ_NAMES_REVISION_DATE_" localSheetId="2" hidden="1">40884.7826388889</definedName>
    <definedName name="IQ_NAMES_REVISION_DATE_" localSheetId="10" hidden="1">40884.7826388889</definedName>
    <definedName name="IQ_NAMES_REVISION_DATE_" localSheetId="12" hidden="1">40884.7826388889</definedName>
    <definedName name="IQ_NAMES_REVISION_DATE_" localSheetId="11" hidden="1">40884.7826388889</definedName>
    <definedName name="IQ_NAMES_REVISION_DATE_" localSheetId="14" hidden="1">40884.7826388889</definedName>
    <definedName name="IQ_NAMES_REVISION_DATE_" localSheetId="13" hidden="1">40884.7826388889</definedName>
    <definedName name="IQ_NAMES_REVISION_DATE_" localSheetId="9" hidden="1">40884.7826388889</definedName>
    <definedName name="IQ_NAMES_REVISION_DATE_" localSheetId="7" hidden="1">40884.7826388889</definedName>
    <definedName name="IQ_NAMES_REVISION_DATE_" localSheetId="16" hidden="1">40884.7826388889</definedName>
    <definedName name="IQ_NAMES_REVISION_DATE_" localSheetId="15" hidden="1">40884.7826388889</definedName>
    <definedName name="IQ_NAMES_REVISION_DATE_" localSheetId="8" hidden="1">40884.7826388889</definedName>
    <definedName name="IQ_NAMES_REVISION_DATE_" localSheetId="17" hidden="1">40884.7826388889</definedName>
    <definedName name="IQ_NAMES_REVISION_DATE_" hidden="1">40884.7826388889</definedName>
    <definedName name="IQ_NTM" hidden="1">6000</definedName>
    <definedName name="IQ_TODAY" hidden="1">0</definedName>
    <definedName name="IQ_WEEK" hidden="1">50000</definedName>
    <definedName name="IQ_YTD" hidden="1">3000</definedName>
    <definedName name="IQ_YTDMONTH" hidden="1">130000</definedName>
    <definedName name="MEWarning" hidden="1">1</definedName>
    <definedName name="_xlnm.Print_Area" localSheetId="4">'BCE Inc Seg Info Summary p4'!$A$1:$F$35</definedName>
    <definedName name="_xlnm.Print_Area" localSheetId="18">'BCE Inc. BS p11'!$A$1:$E$62</definedName>
    <definedName name="_xlnm.Print_Area" localSheetId="20">'BCE Inc. CF HIST p13'!$A$1:$I$51</definedName>
    <definedName name="_xlnm.Print_Area" localSheetId="19">'BCE Inc. CF Summary p12'!$A$1:$E$47</definedName>
    <definedName name="_xlnm.Print_Area" localSheetId="3">'BCE Inc. IS HIST p3'!$A$1:$I$51</definedName>
    <definedName name="_xlnm.Print_Area" localSheetId="2">'BCE Inc. IS Summary p2'!$A$1:$F$52</definedName>
    <definedName name="_xlnm.Print_Area" localSheetId="5">'BCE Inc. Seg Info HIS p5'!$A$1:$I$32</definedName>
    <definedName name="_xlnm.Print_Area" localSheetId="6">'BCE Inc. Seg Info HIST p5'!$A$4:$Q$58</definedName>
    <definedName name="_xlnm.Print_Area" localSheetId="10">'BCE Inc. Seg Info Summary p4'!$A$1:$L$43</definedName>
    <definedName name="_xlnm.Print_Area" localSheetId="12">'Bell Wireless HIST p7'!$B$12:$P$53</definedName>
    <definedName name="_xlnm.Print_Area" localSheetId="11">'Bell Wireless Summary p6'!$B$1:$N$45</definedName>
    <definedName name="_xlnm.Print_Area" localSheetId="14">'Bell Wireline HIST p9'!$C$7:$Q$63</definedName>
    <definedName name="_xlnm.Print_Area" localSheetId="13">'Bell Wireline Summary p8'!$A$1:$M$45</definedName>
    <definedName name="_xlnm.Print_Area" localSheetId="1">'Cover Page '!$A$1:$O$32</definedName>
    <definedName name="_xlnm.Print_Area" localSheetId="9">'CTS HIST Info p7'!$A$1:$J$25</definedName>
    <definedName name="_xlnm.Print_Area" localSheetId="7">'CTS HIST p6FMO-delete'!$A$1:$M$45</definedName>
    <definedName name="_xlnm.Print_Area" localSheetId="16">'CTS Metrics HIS p9'!$A$1:$K$35</definedName>
    <definedName name="_xlnm.Print_Area" localSheetId="15">'CTS Metrics Summary p8'!$A$1:$F$36</definedName>
    <definedName name="_xlnm.Print_Area" localSheetId="8">'CTS Summary p6'!$A$1:$F$24</definedName>
    <definedName name="_xlnm.Print_Area" localSheetId="17">'Net Debt &amp; Bell other info p10'!$A$1:$I$52</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57" l="1"/>
  <c r="I40" i="57"/>
  <c r="E40" i="57"/>
  <c r="K39" i="57"/>
  <c r="I39" i="57"/>
  <c r="E39" i="57"/>
  <c r="K37" i="57"/>
  <c r="I37" i="57"/>
  <c r="E37" i="57"/>
  <c r="K36" i="57"/>
  <c r="I36" i="57"/>
  <c r="E36" i="57"/>
  <c r="K35" i="57"/>
  <c r="E35" i="57"/>
  <c r="K34" i="57"/>
  <c r="I34" i="57"/>
  <c r="E34" i="57"/>
  <c r="K33" i="57"/>
  <c r="I33" i="57"/>
  <c r="E33" i="57"/>
  <c r="K32" i="57"/>
  <c r="I32" i="57"/>
  <c r="E32" i="57"/>
  <c r="K30" i="57"/>
  <c r="I30" i="57"/>
  <c r="E30" i="57"/>
  <c r="K29" i="57"/>
  <c r="I29" i="57"/>
  <c r="E29" i="57"/>
  <c r="E24" i="57"/>
  <c r="K23" i="57"/>
  <c r="E23" i="57"/>
  <c r="K22" i="57"/>
  <c r="E22" i="57"/>
  <c r="K21" i="57"/>
  <c r="E21" i="57"/>
  <c r="K20" i="57"/>
  <c r="E20" i="57"/>
  <c r="K19" i="57"/>
  <c r="E19" i="57"/>
  <c r="K18" i="57"/>
  <c r="E18" i="57"/>
  <c r="K17" i="57"/>
  <c r="E17" i="57"/>
  <c r="K16" i="57"/>
  <c r="E16" i="57"/>
  <c r="K15" i="57"/>
  <c r="E15" i="57"/>
  <c r="K14" i="57"/>
  <c r="E14" i="57"/>
  <c r="K13" i="57"/>
  <c r="E13" i="57"/>
  <c r="K12" i="57"/>
  <c r="E12" i="57"/>
  <c r="K11" i="57"/>
  <c r="E11" i="57"/>
  <c r="K10" i="57"/>
  <c r="E10" i="57"/>
  <c r="K9" i="57"/>
  <c r="E9" i="57"/>
  <c r="M30" i="57" l="1"/>
  <c r="M39" i="57"/>
  <c r="M33" i="57"/>
  <c r="M29" i="57"/>
  <c r="M37" i="57"/>
  <c r="M34" i="57"/>
  <c r="M32" i="57"/>
  <c r="M40" i="57"/>
  <c r="K24" i="57"/>
  <c r="M36" i="57"/>
  <c r="G48" i="31" l="1"/>
  <c r="C33" i="57" s="1"/>
  <c r="G47" i="31"/>
  <c r="C32" i="57" s="1"/>
  <c r="E43" i="53"/>
  <c r="H32" i="57" l="1"/>
  <c r="G32" i="57"/>
  <c r="H33" i="57"/>
  <c r="G33" i="57"/>
  <c r="E50" i="31"/>
  <c r="I35" i="57" s="1"/>
  <c r="M35" i="57" s="1"/>
  <c r="E28" i="31"/>
  <c r="I13" i="57" l="1"/>
  <c r="M13" i="57" s="1"/>
  <c r="D21" i="51"/>
  <c r="E24" i="53"/>
  <c r="D37" i="52" l="1"/>
  <c r="K40" i="34" l="1"/>
  <c r="K39" i="34"/>
  <c r="K37" i="34"/>
  <c r="K36" i="34"/>
  <c r="K35" i="34"/>
  <c r="K34" i="34"/>
  <c r="K33" i="34"/>
  <c r="K32" i="34"/>
  <c r="K30" i="34"/>
  <c r="K29" i="34"/>
  <c r="K23" i="34"/>
  <c r="K22" i="34"/>
  <c r="K21" i="34"/>
  <c r="K20" i="34"/>
  <c r="K19" i="34"/>
  <c r="K18" i="34"/>
  <c r="K17" i="34"/>
  <c r="K16" i="34"/>
  <c r="K15" i="34"/>
  <c r="K14" i="34"/>
  <c r="K13" i="34"/>
  <c r="K12" i="34"/>
  <c r="K11" i="34"/>
  <c r="L40" i="52"/>
  <c r="L39" i="52"/>
  <c r="L37" i="52"/>
  <c r="L36" i="52"/>
  <c r="L35" i="52"/>
  <c r="L33" i="52"/>
  <c r="L29" i="52"/>
  <c r="L28" i="52"/>
  <c r="L27" i="52"/>
  <c r="L26" i="52"/>
  <c r="L25" i="52"/>
  <c r="L24" i="52"/>
  <c r="L18" i="52"/>
  <c r="L17" i="52"/>
  <c r="L16" i="52"/>
  <c r="L14" i="52"/>
  <c r="L13" i="52"/>
  <c r="L12" i="52"/>
  <c r="L11" i="52"/>
  <c r="L10" i="52"/>
  <c r="L9" i="52"/>
  <c r="F40" i="52"/>
  <c r="F39" i="52"/>
  <c r="F37" i="52"/>
  <c r="F36" i="52"/>
  <c r="F35" i="52"/>
  <c r="F33" i="52"/>
  <c r="F32" i="52"/>
  <c r="F31" i="52"/>
  <c r="F30" i="52"/>
  <c r="F29" i="52"/>
  <c r="F28" i="52"/>
  <c r="F27" i="52"/>
  <c r="F26" i="52"/>
  <c r="F25" i="52"/>
  <c r="F24" i="52"/>
  <c r="F19" i="52"/>
  <c r="F18" i="52"/>
  <c r="F17" i="52"/>
  <c r="F16" i="52"/>
  <c r="F15" i="52"/>
  <c r="F14" i="52"/>
  <c r="F13" i="52"/>
  <c r="F12" i="52"/>
  <c r="F11" i="52"/>
  <c r="F10" i="52"/>
  <c r="F9" i="52"/>
  <c r="I36" i="21"/>
  <c r="I34" i="21"/>
  <c r="I32" i="21"/>
  <c r="I28" i="21"/>
  <c r="I26" i="21"/>
  <c r="I24" i="21"/>
  <c r="I22" i="21"/>
  <c r="I19" i="21"/>
  <c r="I18" i="21"/>
  <c r="I17" i="21"/>
  <c r="I16" i="21"/>
  <c r="I15" i="21"/>
  <c r="I12" i="21"/>
  <c r="I11" i="21"/>
  <c r="I10" i="21"/>
  <c r="I9" i="21"/>
  <c r="I8" i="21"/>
  <c r="C36" i="21"/>
  <c r="C34" i="21"/>
  <c r="C32" i="21"/>
  <c r="C29" i="21"/>
  <c r="C28" i="21"/>
  <c r="C27" i="21"/>
  <c r="C26" i="21"/>
  <c r="C25" i="21"/>
  <c r="C24" i="21"/>
  <c r="C23" i="21"/>
  <c r="C22" i="21"/>
  <c r="C19" i="21"/>
  <c r="C18" i="21"/>
  <c r="C17" i="21"/>
  <c r="C16" i="21"/>
  <c r="C15" i="21"/>
  <c r="C12" i="21"/>
  <c r="C11" i="21"/>
  <c r="C10" i="21"/>
  <c r="C9" i="21"/>
  <c r="C8" i="21"/>
  <c r="K10" i="34" l="1"/>
  <c r="K9" i="34"/>
  <c r="E40" i="34"/>
  <c r="E39" i="34"/>
  <c r="E37" i="34"/>
  <c r="E36" i="34"/>
  <c r="E35" i="34"/>
  <c r="E34" i="34"/>
  <c r="E33" i="34"/>
  <c r="E32" i="34"/>
  <c r="E30" i="34"/>
  <c r="E29" i="34"/>
  <c r="E24" i="34"/>
  <c r="E23" i="34"/>
  <c r="E22" i="34"/>
  <c r="E21" i="34"/>
  <c r="E20" i="34"/>
  <c r="E19" i="34"/>
  <c r="E18" i="34"/>
  <c r="E17" i="34"/>
  <c r="E16" i="34"/>
  <c r="E15" i="34"/>
  <c r="E14" i="34"/>
  <c r="E13" i="34"/>
  <c r="E12" i="34"/>
  <c r="E11" i="34"/>
  <c r="E10" i="34"/>
  <c r="E9" i="34"/>
  <c r="D36" i="52"/>
  <c r="D35" i="52"/>
  <c r="D33" i="52"/>
  <c r="E39" i="53"/>
  <c r="I32" i="34" l="1"/>
  <c r="I33" i="34"/>
  <c r="D19" i="51" l="1"/>
  <c r="E30" i="31"/>
  <c r="I15" i="57" l="1"/>
  <c r="M15" i="57" s="1"/>
  <c r="J66" i="31"/>
  <c r="K66" i="31"/>
  <c r="L66" i="31"/>
  <c r="M66" i="31"/>
  <c r="N66" i="31"/>
  <c r="O66" i="31"/>
  <c r="P66" i="31"/>
  <c r="Q66" i="31"/>
  <c r="J67" i="31"/>
  <c r="K67" i="31"/>
  <c r="L67" i="31"/>
  <c r="M67" i="31"/>
  <c r="N67" i="31"/>
  <c r="O67" i="31"/>
  <c r="P67" i="31"/>
  <c r="Q67" i="31"/>
  <c r="J68" i="31"/>
  <c r="K68" i="31"/>
  <c r="L68" i="31"/>
  <c r="M68" i="31"/>
  <c r="N68" i="31"/>
  <c r="O68" i="31"/>
  <c r="P68" i="31"/>
  <c r="Q68" i="31"/>
  <c r="J69" i="31"/>
  <c r="K69" i="31"/>
  <c r="L69" i="31"/>
  <c r="M69" i="31"/>
  <c r="N69" i="31"/>
  <c r="O69" i="31"/>
  <c r="P69" i="31"/>
  <c r="Q69" i="31"/>
  <c r="J70" i="31"/>
  <c r="K70" i="31"/>
  <c r="L70" i="31"/>
  <c r="M70" i="31"/>
  <c r="N70" i="31"/>
  <c r="O70" i="31"/>
  <c r="P70" i="31"/>
  <c r="Q70" i="31"/>
  <c r="J71" i="31"/>
  <c r="K71" i="31"/>
  <c r="L71" i="31"/>
  <c r="M71" i="31"/>
  <c r="N71" i="31"/>
  <c r="O71" i="31"/>
  <c r="P71" i="31"/>
  <c r="Q71" i="31"/>
  <c r="I71" i="31"/>
  <c r="I70" i="31"/>
  <c r="I69" i="31"/>
  <c r="I68" i="31"/>
  <c r="I67" i="31"/>
  <c r="I66" i="31"/>
  <c r="I57" i="51"/>
  <c r="K57" i="51"/>
  <c r="M57" i="51"/>
  <c r="N57" i="51"/>
  <c r="O57" i="51"/>
  <c r="P57" i="51"/>
  <c r="I58" i="51"/>
  <c r="K58" i="51"/>
  <c r="M58" i="51"/>
  <c r="N58" i="51"/>
  <c r="O58" i="51"/>
  <c r="P58" i="51"/>
  <c r="I59" i="51"/>
  <c r="K59" i="51"/>
  <c r="M59" i="51"/>
  <c r="N59" i="51"/>
  <c r="O59" i="51"/>
  <c r="P59" i="51"/>
  <c r="I60" i="51"/>
  <c r="K60" i="51"/>
  <c r="M60" i="51"/>
  <c r="N60" i="51"/>
  <c r="O60" i="51"/>
  <c r="P60" i="51"/>
  <c r="I61" i="51"/>
  <c r="K61" i="51"/>
  <c r="M61" i="51"/>
  <c r="N61" i="51"/>
  <c r="O61" i="51"/>
  <c r="P61" i="51"/>
  <c r="H61" i="51"/>
  <c r="H59" i="51"/>
  <c r="H60" i="51"/>
  <c r="H58" i="51"/>
  <c r="H57" i="51"/>
  <c r="E24" i="31"/>
  <c r="I9" i="57" l="1"/>
  <c r="M9" i="57" s="1"/>
  <c r="F63" i="53"/>
  <c r="I63" i="53"/>
  <c r="J63" i="53"/>
  <c r="K63" i="53"/>
  <c r="L63" i="53"/>
  <c r="M63" i="53"/>
  <c r="N63" i="53"/>
  <c r="O63" i="53"/>
  <c r="P63" i="53"/>
  <c r="Q63" i="53"/>
  <c r="N62" i="53"/>
  <c r="F62" i="53"/>
  <c r="I62" i="53"/>
  <c r="J62" i="53"/>
  <c r="K62" i="53"/>
  <c r="L62" i="53"/>
  <c r="M62" i="53"/>
  <c r="O62" i="53"/>
  <c r="P62" i="53"/>
  <c r="Q62" i="53"/>
  <c r="F61" i="53"/>
  <c r="I61" i="53"/>
  <c r="J61" i="53"/>
  <c r="K61" i="53"/>
  <c r="L61" i="53"/>
  <c r="M61" i="53"/>
  <c r="N61" i="53"/>
  <c r="O61" i="53"/>
  <c r="P61" i="53"/>
  <c r="Q61" i="53"/>
  <c r="E23" i="53"/>
  <c r="L32" i="52" l="1"/>
  <c r="L31" i="52"/>
  <c r="L30" i="52"/>
  <c r="L19" i="52" l="1"/>
  <c r="K24" i="34"/>
  <c r="I23" i="21"/>
  <c r="L15" i="52"/>
  <c r="I25" i="21"/>
  <c r="I35" i="21"/>
  <c r="I27" i="21"/>
  <c r="I29" i="21"/>
  <c r="T37" i="53" l="1"/>
  <c r="F60" i="53" l="1"/>
  <c r="L47" i="53" l="1"/>
  <c r="P50" i="53" l="1"/>
  <c r="P52" i="53"/>
  <c r="M41" i="31" l="1"/>
  <c r="N41" i="31"/>
  <c r="O41" i="31"/>
  <c r="P41" i="31"/>
  <c r="Q41" i="31"/>
  <c r="P42" i="31"/>
  <c r="K41" i="31"/>
  <c r="J41" i="31"/>
  <c r="L33" i="51"/>
  <c r="M33" i="51"/>
  <c r="F20" i="52" s="1"/>
  <c r="N33" i="51"/>
  <c r="O33" i="51"/>
  <c r="P33" i="51"/>
  <c r="J33" i="51"/>
  <c r="I33" i="51"/>
  <c r="I37" i="21"/>
  <c r="I33" i="21"/>
  <c r="K26" i="57" l="1"/>
  <c r="K27" i="57" s="1"/>
  <c r="E26" i="34"/>
  <c r="E26" i="57"/>
  <c r="K26" i="34"/>
  <c r="K27" i="34" s="1"/>
  <c r="L20" i="52"/>
  <c r="L21" i="52" s="1"/>
  <c r="J53" i="53"/>
  <c r="J60" i="53" s="1"/>
  <c r="L52" i="53"/>
  <c r="L49" i="53"/>
  <c r="K33" i="51"/>
  <c r="Q53" i="53"/>
  <c r="Q60" i="53" s="1"/>
  <c r="Q48" i="53"/>
  <c r="P34" i="51" s="1"/>
  <c r="P53" i="53"/>
  <c r="P60" i="53" s="1"/>
  <c r="O53" i="53"/>
  <c r="N53" i="53"/>
  <c r="C38" i="21" s="1"/>
  <c r="M53" i="53"/>
  <c r="K53" i="53"/>
  <c r="Q52" i="53"/>
  <c r="O52" i="53"/>
  <c r="N52" i="53"/>
  <c r="C37" i="21" s="1"/>
  <c r="M52" i="53"/>
  <c r="K52" i="53"/>
  <c r="J52" i="53"/>
  <c r="Q50" i="53"/>
  <c r="Q42" i="31" s="1"/>
  <c r="O50" i="53"/>
  <c r="N50" i="53"/>
  <c r="M50" i="53"/>
  <c r="M42" i="31" s="1"/>
  <c r="K50" i="53"/>
  <c r="K42" i="31" s="1"/>
  <c r="J50" i="53"/>
  <c r="J42" i="31" s="1"/>
  <c r="P48" i="53"/>
  <c r="O48" i="53"/>
  <c r="N48" i="53"/>
  <c r="M48" i="53"/>
  <c r="L34" i="51" s="1"/>
  <c r="K48" i="53"/>
  <c r="J34" i="51" s="1"/>
  <c r="J48" i="53"/>
  <c r="I34" i="51" s="1"/>
  <c r="M34" i="51" l="1"/>
  <c r="F21" i="52" s="1"/>
  <c r="C33" i="21"/>
  <c r="N42" i="31"/>
  <c r="C35" i="21"/>
  <c r="I38" i="21"/>
  <c r="I39" i="21" s="1"/>
  <c r="O42" i="31"/>
  <c r="N34" i="51"/>
  <c r="K54" i="53"/>
  <c r="K60" i="53"/>
  <c r="L50" i="53"/>
  <c r="L42" i="31" s="1"/>
  <c r="M54" i="53"/>
  <c r="M60" i="53"/>
  <c r="N54" i="53"/>
  <c r="C39" i="21" s="1"/>
  <c r="N60" i="53"/>
  <c r="O54" i="53"/>
  <c r="O60" i="53"/>
  <c r="P54" i="53"/>
  <c r="O34" i="51"/>
  <c r="L41" i="31"/>
  <c r="Q54" i="53"/>
  <c r="L48" i="53"/>
  <c r="K34" i="51" s="1"/>
  <c r="J54" i="53"/>
  <c r="L53" i="53"/>
  <c r="L54" i="53" s="1"/>
  <c r="E27" i="34" l="1"/>
  <c r="E27" i="57"/>
  <c r="L60" i="53"/>
  <c r="J24" i="52" l="1"/>
  <c r="J25" i="52"/>
  <c r="J26" i="52"/>
  <c r="J27" i="52"/>
  <c r="J28" i="52"/>
  <c r="J29" i="52"/>
  <c r="J30" i="52"/>
  <c r="J31" i="52"/>
  <c r="J32" i="52"/>
  <c r="J33" i="52"/>
  <c r="J35" i="52"/>
  <c r="J36" i="52"/>
  <c r="J37" i="52"/>
  <c r="J39" i="52"/>
  <c r="J40" i="52"/>
  <c r="E35" i="31" l="1"/>
  <c r="D22" i="51"/>
  <c r="I20" i="57" l="1"/>
  <c r="M20" i="57" s="1"/>
  <c r="E31" i="53"/>
  <c r="E50" i="53"/>
  <c r="J12" i="52"/>
  <c r="J13" i="52"/>
  <c r="N13" i="52" s="1"/>
  <c r="E33" i="31" l="1"/>
  <c r="I18" i="57" l="1"/>
  <c r="F22" i="51" l="1"/>
  <c r="D13" i="52" s="1"/>
  <c r="S43" i="31" l="1"/>
  <c r="S46" i="31"/>
  <c r="S53" i="31"/>
  <c r="R25" i="51"/>
  <c r="R30" i="51"/>
  <c r="R31" i="51"/>
  <c r="R47" i="51"/>
  <c r="T54" i="31" l="1"/>
  <c r="T53" i="31"/>
  <c r="T49" i="31"/>
  <c r="T48" i="31"/>
  <c r="T47" i="31"/>
  <c r="T46" i="31"/>
  <c r="T44" i="31"/>
  <c r="T43" i="31"/>
  <c r="T41" i="31"/>
  <c r="T38" i="31"/>
  <c r="T37" i="31"/>
  <c r="T36" i="31"/>
  <c r="T35" i="31"/>
  <c r="T34" i="31"/>
  <c r="T33" i="31"/>
  <c r="T32" i="31"/>
  <c r="T31" i="31"/>
  <c r="T30" i="31"/>
  <c r="T29" i="31"/>
  <c r="T28" i="31"/>
  <c r="T27" i="31"/>
  <c r="T26" i="31"/>
  <c r="T25" i="31"/>
  <c r="T24" i="31"/>
  <c r="S19" i="51"/>
  <c r="S20" i="51"/>
  <c r="S21" i="51"/>
  <c r="S22" i="51"/>
  <c r="S23" i="51"/>
  <c r="S24" i="51"/>
  <c r="S25" i="51"/>
  <c r="S26" i="51"/>
  <c r="S27" i="51"/>
  <c r="S28" i="51"/>
  <c r="S30" i="51"/>
  <c r="S31" i="51"/>
  <c r="S33" i="51"/>
  <c r="S37" i="51"/>
  <c r="S38" i="51"/>
  <c r="S39" i="51"/>
  <c r="S40" i="51"/>
  <c r="S41" i="51"/>
  <c r="S42" i="51"/>
  <c r="S47" i="51"/>
  <c r="S52" i="51"/>
  <c r="S18" i="51"/>
  <c r="T24" i="53"/>
  <c r="T25" i="53"/>
  <c r="T26" i="53"/>
  <c r="T27" i="53"/>
  <c r="T30" i="53"/>
  <c r="T31" i="53"/>
  <c r="T32" i="53"/>
  <c r="T33" i="53"/>
  <c r="T34" i="53"/>
  <c r="T39" i="53"/>
  <c r="T41" i="53"/>
  <c r="T43" i="53"/>
  <c r="T47" i="53"/>
  <c r="T49" i="53"/>
  <c r="T51" i="53"/>
  <c r="T53" i="53"/>
  <c r="T23" i="53"/>
  <c r="F52" i="51" l="1"/>
  <c r="F45" i="51"/>
  <c r="F44" i="51"/>
  <c r="F43" i="51"/>
  <c r="D32" i="52" l="1"/>
  <c r="H32" i="52" s="1"/>
  <c r="R45" i="51"/>
  <c r="D31" i="52"/>
  <c r="H31" i="52" s="1"/>
  <c r="R44" i="51"/>
  <c r="D30" i="52"/>
  <c r="H30" i="52" s="1"/>
  <c r="R43" i="51"/>
  <c r="R52" i="51"/>
  <c r="D39" i="52"/>
  <c r="H39" i="52" s="1"/>
  <c r="F39" i="51"/>
  <c r="F40" i="51"/>
  <c r="D27" i="52" s="1"/>
  <c r="F41" i="51"/>
  <c r="F42" i="51"/>
  <c r="D29" i="52" s="1"/>
  <c r="F38" i="51"/>
  <c r="D25" i="52" s="1"/>
  <c r="F37" i="51"/>
  <c r="D24" i="52" s="1"/>
  <c r="F53" i="51"/>
  <c r="H37" i="52"/>
  <c r="H36" i="52"/>
  <c r="H35" i="52"/>
  <c r="H33" i="52"/>
  <c r="R41" i="51" l="1"/>
  <c r="D28" i="52"/>
  <c r="H28" i="52" s="1"/>
  <c r="D40" i="52"/>
  <c r="H40" i="52" s="1"/>
  <c r="R39" i="51"/>
  <c r="D26" i="52"/>
  <c r="H26" i="52" s="1"/>
  <c r="H25" i="52"/>
  <c r="R38" i="51"/>
  <c r="H29" i="52"/>
  <c r="R42" i="51"/>
  <c r="H27" i="52"/>
  <c r="R40" i="51"/>
  <c r="H24" i="52"/>
  <c r="R37" i="51"/>
  <c r="G44" i="31" l="1"/>
  <c r="N24" i="52"/>
  <c r="N40" i="52"/>
  <c r="N39" i="52"/>
  <c r="N37" i="52"/>
  <c r="N36" i="52"/>
  <c r="N35" i="52"/>
  <c r="N33" i="52"/>
  <c r="N32" i="52"/>
  <c r="N31" i="52"/>
  <c r="N30" i="52"/>
  <c r="N29" i="52"/>
  <c r="N28" i="52"/>
  <c r="N27" i="52"/>
  <c r="N26" i="52"/>
  <c r="N25" i="52"/>
  <c r="H36" i="21"/>
  <c r="K36" i="21" s="1"/>
  <c r="L36" i="21" s="1"/>
  <c r="H34" i="21"/>
  <c r="K34" i="21" s="1"/>
  <c r="L34" i="21" s="1"/>
  <c r="H32" i="21"/>
  <c r="K32" i="21" s="1"/>
  <c r="L32" i="21" s="1"/>
  <c r="I37" i="34"/>
  <c r="M37" i="34" s="1"/>
  <c r="G55" i="31"/>
  <c r="C40" i="57" s="1"/>
  <c r="G51" i="31"/>
  <c r="C36" i="57" s="1"/>
  <c r="G50" i="31"/>
  <c r="C35" i="57" s="1"/>
  <c r="G45" i="31"/>
  <c r="C30" i="57" s="1"/>
  <c r="E41" i="31"/>
  <c r="I26" i="57" s="1"/>
  <c r="M26" i="57" s="1"/>
  <c r="D33" i="51"/>
  <c r="I40" i="34"/>
  <c r="M40" i="34" s="1"/>
  <c r="I39" i="34"/>
  <c r="M39" i="34" s="1"/>
  <c r="M33" i="34"/>
  <c r="I35" i="34"/>
  <c r="M35" i="34" s="1"/>
  <c r="I36" i="34"/>
  <c r="M36" i="34" s="1"/>
  <c r="I30" i="34"/>
  <c r="M30" i="34" s="1"/>
  <c r="J23" i="51"/>
  <c r="M32" i="34"/>
  <c r="I34" i="34"/>
  <c r="M34" i="34" s="1"/>
  <c r="G52" i="31"/>
  <c r="C37" i="57" s="1"/>
  <c r="G37" i="57" s="1"/>
  <c r="I29" i="34"/>
  <c r="M29" i="34" s="1"/>
  <c r="E31" i="31"/>
  <c r="E41" i="53"/>
  <c r="D24" i="51"/>
  <c r="E53" i="53"/>
  <c r="R8" i="51"/>
  <c r="A8" i="48"/>
  <c r="E25" i="31"/>
  <c r="E37" i="53"/>
  <c r="A25" i="31"/>
  <c r="D18" i="51"/>
  <c r="E25" i="53"/>
  <c r="E27" i="53"/>
  <c r="I10" i="57" l="1"/>
  <c r="M10" i="57" s="1"/>
  <c r="I16" i="57"/>
  <c r="M16" i="57" s="1"/>
  <c r="G30" i="57"/>
  <c r="H30" i="57"/>
  <c r="G35" i="57"/>
  <c r="H35" i="57"/>
  <c r="G36" i="57"/>
  <c r="H36" i="57"/>
  <c r="H40" i="57"/>
  <c r="G40" i="57"/>
  <c r="C29" i="34"/>
  <c r="G29" i="34" s="1"/>
  <c r="C29" i="57"/>
  <c r="C37" i="34"/>
  <c r="G37" i="34" s="1"/>
  <c r="C30" i="34"/>
  <c r="G30" i="34" s="1"/>
  <c r="C35" i="34"/>
  <c r="G35" i="34" s="1"/>
  <c r="C36" i="34"/>
  <c r="G36" i="34" s="1"/>
  <c r="C40" i="34"/>
  <c r="G40" i="34" s="1"/>
  <c r="D59" i="51"/>
  <c r="E32" i="53"/>
  <c r="E61" i="53"/>
  <c r="G25" i="53"/>
  <c r="B10" i="21" s="1"/>
  <c r="G41" i="53"/>
  <c r="B26" i="21" s="1"/>
  <c r="E38" i="53"/>
  <c r="E60" i="53"/>
  <c r="E48" i="53"/>
  <c r="E52" i="53"/>
  <c r="I60" i="53"/>
  <c r="J10" i="52"/>
  <c r="N10" i="52" s="1"/>
  <c r="J9" i="52"/>
  <c r="J15" i="52" s="1"/>
  <c r="G23" i="53"/>
  <c r="B8" i="21" s="1"/>
  <c r="J20" i="52"/>
  <c r="N20" i="52" s="1"/>
  <c r="E44" i="53"/>
  <c r="E42" i="53"/>
  <c r="E34" i="53"/>
  <c r="E26" i="53"/>
  <c r="S44" i="31"/>
  <c r="R22" i="51"/>
  <c r="C32" i="34"/>
  <c r="I26" i="34"/>
  <c r="M26" i="34" s="1"/>
  <c r="G49" i="31"/>
  <c r="C33" i="34"/>
  <c r="G51" i="53"/>
  <c r="B36" i="21" s="1"/>
  <c r="G47" i="53"/>
  <c r="B32" i="21" s="1"/>
  <c r="I15" i="34"/>
  <c r="M15" i="34" s="1"/>
  <c r="I10" i="34"/>
  <c r="M10" i="34" s="1"/>
  <c r="I13" i="34"/>
  <c r="M13" i="34" s="1"/>
  <c r="I20" i="34"/>
  <c r="M20" i="34" s="1"/>
  <c r="I16" i="34"/>
  <c r="M16" i="34" s="1"/>
  <c r="E32" i="31"/>
  <c r="I18" i="34"/>
  <c r="G54" i="31"/>
  <c r="D23" i="51"/>
  <c r="D20" i="51"/>
  <c r="N12" i="52"/>
  <c r="E54" i="53"/>
  <c r="H38" i="21"/>
  <c r="K38" i="21" s="1"/>
  <c r="L38" i="21" s="1"/>
  <c r="H10" i="21"/>
  <c r="K10" i="21" s="1"/>
  <c r="L10" i="21" s="1"/>
  <c r="H8" i="21"/>
  <c r="K8" i="21" s="1"/>
  <c r="L8" i="21" s="1"/>
  <c r="D26" i="51"/>
  <c r="H12" i="21"/>
  <c r="K12" i="21" s="1"/>
  <c r="L12" i="21" s="1"/>
  <c r="E30" i="53"/>
  <c r="D28" i="51"/>
  <c r="H22" i="21"/>
  <c r="K22" i="21" s="1"/>
  <c r="L22" i="21" s="1"/>
  <c r="E40" i="53"/>
  <c r="H24" i="21"/>
  <c r="K24" i="21" s="1"/>
  <c r="G39" i="53"/>
  <c r="E38" i="31"/>
  <c r="I23" i="57" s="1"/>
  <c r="H28" i="21"/>
  <c r="K28" i="21" s="1"/>
  <c r="L28" i="21" s="1"/>
  <c r="G43" i="53"/>
  <c r="B28" i="21" s="1"/>
  <c r="H9" i="21"/>
  <c r="K9" i="21" s="1"/>
  <c r="L9" i="21" s="1"/>
  <c r="H26" i="21"/>
  <c r="K26" i="21" s="1"/>
  <c r="L26" i="21" s="1"/>
  <c r="G49" i="53"/>
  <c r="E26" i="31"/>
  <c r="I11" i="57" l="1"/>
  <c r="M11" i="57" s="1"/>
  <c r="C39" i="34"/>
  <c r="G39" i="34" s="1"/>
  <c r="C39" i="57"/>
  <c r="C34" i="34"/>
  <c r="G34" i="34" s="1"/>
  <c r="C34" i="57"/>
  <c r="G34" i="57" s="1"/>
  <c r="H29" i="57"/>
  <c r="G29" i="57"/>
  <c r="E68" i="31"/>
  <c r="I17" i="57"/>
  <c r="M17" i="57" s="1"/>
  <c r="B34" i="21"/>
  <c r="E34" i="21" s="1"/>
  <c r="F34" i="21" s="1"/>
  <c r="H27" i="21"/>
  <c r="L27" i="21" s="1"/>
  <c r="H40" i="34"/>
  <c r="S39" i="53"/>
  <c r="B24" i="21"/>
  <c r="E24" i="21" s="1"/>
  <c r="F24" i="21" s="1"/>
  <c r="H61" i="53"/>
  <c r="D57" i="51"/>
  <c r="G59" i="51"/>
  <c r="D58" i="51"/>
  <c r="D60" i="51"/>
  <c r="E63" i="53"/>
  <c r="E26" i="21"/>
  <c r="F26" i="21" s="1"/>
  <c r="E10" i="21"/>
  <c r="F10" i="21" s="1"/>
  <c r="H60" i="53"/>
  <c r="S47" i="53"/>
  <c r="G53" i="53"/>
  <c r="J11" i="52"/>
  <c r="N11" i="52" s="1"/>
  <c r="J14" i="52"/>
  <c r="N14" i="52" s="1"/>
  <c r="F18" i="51"/>
  <c r="D9" i="52" s="1"/>
  <c r="H9" i="52" s="1"/>
  <c r="N9" i="52"/>
  <c r="F28" i="51"/>
  <c r="D18" i="52" s="1"/>
  <c r="J18" i="52"/>
  <c r="N18" i="52" s="1"/>
  <c r="J16" i="52"/>
  <c r="N16" i="52" s="1"/>
  <c r="E8" i="21"/>
  <c r="F8" i="21" s="1"/>
  <c r="H29" i="34"/>
  <c r="S41" i="53"/>
  <c r="S49" i="31"/>
  <c r="S54" i="31"/>
  <c r="G33" i="34"/>
  <c r="S48" i="31"/>
  <c r="G32" i="34"/>
  <c r="S47" i="31"/>
  <c r="S23" i="53"/>
  <c r="S43" i="53"/>
  <c r="S49" i="53"/>
  <c r="S25" i="53"/>
  <c r="E36" i="21"/>
  <c r="F36" i="21" s="1"/>
  <c r="S51" i="53"/>
  <c r="F33" i="51"/>
  <c r="D20" i="52" s="1"/>
  <c r="E32" i="21"/>
  <c r="F32" i="21" s="1"/>
  <c r="H30" i="34"/>
  <c r="H36" i="34"/>
  <c r="H35" i="34"/>
  <c r="H23" i="21"/>
  <c r="L23" i="21" s="1"/>
  <c r="E34" i="31"/>
  <c r="I19" i="57" s="1"/>
  <c r="M19" i="57" s="1"/>
  <c r="H37" i="21"/>
  <c r="L37" i="21" s="1"/>
  <c r="H39" i="21"/>
  <c r="L39" i="21" s="1"/>
  <c r="H29" i="21"/>
  <c r="L29" i="21" s="1"/>
  <c r="G37" i="53"/>
  <c r="B22" i="21" s="1"/>
  <c r="G52" i="53"/>
  <c r="B37" i="21" s="1"/>
  <c r="G48" i="53"/>
  <c r="B33" i="21" s="1"/>
  <c r="G30" i="31"/>
  <c r="G35" i="31"/>
  <c r="F24" i="51"/>
  <c r="D15" i="52" s="1"/>
  <c r="G24" i="53"/>
  <c r="E27" i="31"/>
  <c r="I12" i="57" s="1"/>
  <c r="M12" i="57" s="1"/>
  <c r="I9" i="34"/>
  <c r="M9" i="34" s="1"/>
  <c r="I11" i="34"/>
  <c r="M11" i="34" s="1"/>
  <c r="G25" i="31"/>
  <c r="G33" i="31"/>
  <c r="G31" i="31"/>
  <c r="G28" i="31"/>
  <c r="I17" i="34"/>
  <c r="M17" i="34" s="1"/>
  <c r="F21" i="51"/>
  <c r="D12" i="52" s="1"/>
  <c r="N15" i="52"/>
  <c r="F19" i="51"/>
  <c r="D10" i="52" s="1"/>
  <c r="H10" i="52" s="1"/>
  <c r="G41" i="31"/>
  <c r="G42" i="53"/>
  <c r="B27" i="21" s="1"/>
  <c r="H19" i="21"/>
  <c r="K19" i="21" s="1"/>
  <c r="L19" i="21" s="1"/>
  <c r="E39" i="31"/>
  <c r="I24" i="57" s="1"/>
  <c r="M24" i="57" s="1"/>
  <c r="H25" i="21"/>
  <c r="L25" i="21" s="1"/>
  <c r="H11" i="21"/>
  <c r="K11" i="21" s="1"/>
  <c r="L11" i="21" s="1"/>
  <c r="E33" i="53"/>
  <c r="I23" i="34"/>
  <c r="D29" i="51"/>
  <c r="J19" i="52" s="1"/>
  <c r="H35" i="21"/>
  <c r="L35" i="21" s="1"/>
  <c r="E42" i="31"/>
  <c r="I27" i="57" s="1"/>
  <c r="M27" i="57" s="1"/>
  <c r="E37" i="31"/>
  <c r="I22" i="57" s="1"/>
  <c r="M22" i="57" s="1"/>
  <c r="H16" i="21"/>
  <c r="K16" i="21" s="1"/>
  <c r="L16" i="21" s="1"/>
  <c r="H17" i="21"/>
  <c r="K17" i="21" s="1"/>
  <c r="L17" i="21" s="1"/>
  <c r="E28" i="21"/>
  <c r="F28" i="21" s="1"/>
  <c r="D27" i="51"/>
  <c r="H15" i="21"/>
  <c r="K15" i="21" s="1"/>
  <c r="L15" i="21" s="1"/>
  <c r="H33" i="21"/>
  <c r="L33" i="21" s="1"/>
  <c r="D34" i="51"/>
  <c r="J21" i="52" s="1"/>
  <c r="G27" i="53"/>
  <c r="C13" i="34" l="1"/>
  <c r="G13" i="34" s="1"/>
  <c r="C13" i="57"/>
  <c r="C16" i="34"/>
  <c r="G16" i="34" s="1"/>
  <c r="C16" i="57"/>
  <c r="C18" i="34"/>
  <c r="C18" i="57"/>
  <c r="C20" i="34"/>
  <c r="G20" i="34" s="1"/>
  <c r="C20" i="57"/>
  <c r="C10" i="34"/>
  <c r="G10" i="34" s="1"/>
  <c r="C10" i="57"/>
  <c r="C15" i="34"/>
  <c r="G15" i="34" s="1"/>
  <c r="C15" i="57"/>
  <c r="H39" i="57"/>
  <c r="G39" i="57"/>
  <c r="C26" i="34"/>
  <c r="G26" i="34" s="1"/>
  <c r="C26" i="57"/>
  <c r="S27" i="53"/>
  <c r="B12" i="21"/>
  <c r="E12" i="21" s="1"/>
  <c r="F12" i="21" s="1"/>
  <c r="S24" i="53"/>
  <c r="B9" i="21"/>
  <c r="E9" i="21" s="1"/>
  <c r="F9" i="21" s="1"/>
  <c r="G60" i="53"/>
  <c r="B38" i="21"/>
  <c r="E38" i="21" s="1"/>
  <c r="F38" i="21" s="1"/>
  <c r="R18" i="51"/>
  <c r="F59" i="51"/>
  <c r="E66" i="31"/>
  <c r="E69" i="31"/>
  <c r="H68" i="31"/>
  <c r="G57" i="51"/>
  <c r="G58" i="51"/>
  <c r="S37" i="53"/>
  <c r="G61" i="53"/>
  <c r="D61" i="51"/>
  <c r="G60" i="51"/>
  <c r="G61" i="51"/>
  <c r="H63" i="53"/>
  <c r="E62" i="53"/>
  <c r="H62" i="53"/>
  <c r="S53" i="53"/>
  <c r="F37" i="21"/>
  <c r="F27" i="21"/>
  <c r="H18" i="52"/>
  <c r="J17" i="52"/>
  <c r="N17" i="52" s="1"/>
  <c r="E29" i="31"/>
  <c r="H39" i="34"/>
  <c r="H32" i="34"/>
  <c r="H33" i="34"/>
  <c r="S35" i="31"/>
  <c r="S30" i="31"/>
  <c r="S31" i="31"/>
  <c r="S33" i="31"/>
  <c r="S28" i="31"/>
  <c r="S25" i="31"/>
  <c r="H12" i="52"/>
  <c r="R21" i="51"/>
  <c r="H15" i="52"/>
  <c r="R24" i="51"/>
  <c r="R19" i="51"/>
  <c r="H20" i="52"/>
  <c r="R33" i="51"/>
  <c r="R28" i="51"/>
  <c r="S41" i="31"/>
  <c r="G38" i="53"/>
  <c r="E22" i="21"/>
  <c r="F22" i="21" s="1"/>
  <c r="G40" i="53"/>
  <c r="G54" i="53"/>
  <c r="F34" i="51"/>
  <c r="D21" i="52" s="1"/>
  <c r="F33" i="21"/>
  <c r="I19" i="34"/>
  <c r="M19" i="34" s="1"/>
  <c r="I24" i="34"/>
  <c r="M24" i="34" s="1"/>
  <c r="I27" i="34"/>
  <c r="M27" i="34" s="1"/>
  <c r="N19" i="52"/>
  <c r="N21" i="52"/>
  <c r="G26" i="53"/>
  <c r="G50" i="53"/>
  <c r="G26" i="31"/>
  <c r="G32" i="31"/>
  <c r="I12" i="34"/>
  <c r="M12" i="34" s="1"/>
  <c r="G24" i="31"/>
  <c r="F20" i="51"/>
  <c r="F23" i="51"/>
  <c r="G38" i="31"/>
  <c r="H18" i="21"/>
  <c r="K18" i="21" s="1"/>
  <c r="L18" i="21" s="1"/>
  <c r="F26" i="51"/>
  <c r="D16" i="52" s="1"/>
  <c r="G44" i="53"/>
  <c r="G32" i="53"/>
  <c r="B17" i="21" s="1"/>
  <c r="I22" i="34"/>
  <c r="M22" i="34" s="1"/>
  <c r="G30" i="53"/>
  <c r="B15" i="21" s="1"/>
  <c r="G31" i="53"/>
  <c r="G34" i="53"/>
  <c r="B19" i="21" s="1"/>
  <c r="H20" i="57" l="1"/>
  <c r="G20" i="57"/>
  <c r="E67" i="31"/>
  <c r="I14" i="57"/>
  <c r="M14" i="57" s="1"/>
  <c r="H15" i="57"/>
  <c r="G15" i="57"/>
  <c r="G16" i="57"/>
  <c r="H16" i="57"/>
  <c r="C9" i="34"/>
  <c r="G9" i="34" s="1"/>
  <c r="C9" i="57"/>
  <c r="H10" i="57"/>
  <c r="G10" i="57"/>
  <c r="H13" i="57"/>
  <c r="G13" i="57"/>
  <c r="C11" i="34"/>
  <c r="G11" i="34" s="1"/>
  <c r="C11" i="57"/>
  <c r="C17" i="34"/>
  <c r="G17" i="34" s="1"/>
  <c r="C17" i="57"/>
  <c r="C23" i="34"/>
  <c r="G23" i="34" s="1"/>
  <c r="C23" i="57"/>
  <c r="H26" i="57"/>
  <c r="G26" i="57"/>
  <c r="B16" i="21"/>
  <c r="E16" i="21" s="1"/>
  <c r="F16" i="21" s="1"/>
  <c r="B25" i="21"/>
  <c r="F25" i="21" s="1"/>
  <c r="B35" i="21"/>
  <c r="F35" i="21" s="1"/>
  <c r="B29" i="21"/>
  <c r="F29" i="21" s="1"/>
  <c r="B23" i="21"/>
  <c r="F23" i="21" s="1"/>
  <c r="G63" i="53"/>
  <c r="B11" i="21"/>
  <c r="E11" i="21" s="1"/>
  <c r="F11" i="21" s="1"/>
  <c r="B39" i="21"/>
  <c r="F39" i="21" s="1"/>
  <c r="F58" i="51"/>
  <c r="D14" i="52"/>
  <c r="H14" i="52" s="1"/>
  <c r="F57" i="51"/>
  <c r="D11" i="52"/>
  <c r="H11" i="52" s="1"/>
  <c r="R26" i="51"/>
  <c r="F60" i="51"/>
  <c r="H66" i="31"/>
  <c r="H69" i="31"/>
  <c r="H67" i="31"/>
  <c r="H21" i="52"/>
  <c r="G34" i="31"/>
  <c r="C19" i="57" s="1"/>
  <c r="H20" i="34"/>
  <c r="H15" i="34"/>
  <c r="H10" i="34"/>
  <c r="H13" i="34"/>
  <c r="H16" i="34"/>
  <c r="S26" i="31"/>
  <c r="S24" i="31"/>
  <c r="S32" i="31"/>
  <c r="R20" i="51"/>
  <c r="R23" i="51"/>
  <c r="E15" i="21"/>
  <c r="F15" i="21" s="1"/>
  <c r="S30" i="53"/>
  <c r="S31" i="53"/>
  <c r="S26" i="53"/>
  <c r="S38" i="31"/>
  <c r="E17" i="21"/>
  <c r="F17" i="21" s="1"/>
  <c r="S32" i="53"/>
  <c r="E19" i="21"/>
  <c r="F19" i="21" s="1"/>
  <c r="S34" i="53"/>
  <c r="H26" i="34"/>
  <c r="F29" i="51"/>
  <c r="H16" i="52"/>
  <c r="G42" i="31"/>
  <c r="C27" i="57" s="1"/>
  <c r="G39" i="31"/>
  <c r="C24" i="57" s="1"/>
  <c r="G27" i="31"/>
  <c r="I14" i="34"/>
  <c r="M14" i="34" s="1"/>
  <c r="E36" i="31"/>
  <c r="G33" i="53"/>
  <c r="G37" i="31"/>
  <c r="F27" i="51"/>
  <c r="H19" i="57" l="1"/>
  <c r="G19" i="57"/>
  <c r="G11" i="57"/>
  <c r="H11" i="57"/>
  <c r="E71" i="31"/>
  <c r="I21" i="57"/>
  <c r="M21" i="57" s="1"/>
  <c r="C12" i="34"/>
  <c r="G12" i="34" s="1"/>
  <c r="C12" i="57"/>
  <c r="H17" i="57"/>
  <c r="G17" i="57"/>
  <c r="H9" i="57"/>
  <c r="G9" i="57"/>
  <c r="H27" i="57"/>
  <c r="G27" i="57"/>
  <c r="H24" i="57"/>
  <c r="G24" i="57"/>
  <c r="C22" i="34"/>
  <c r="G22" i="34" s="1"/>
  <c r="C22" i="57"/>
  <c r="H23" i="57"/>
  <c r="G23" i="57"/>
  <c r="F61" i="51"/>
  <c r="D17" i="52"/>
  <c r="H17" i="52" s="1"/>
  <c r="G62" i="53"/>
  <c r="B18" i="21"/>
  <c r="E18" i="21" s="1"/>
  <c r="F18" i="21" s="1"/>
  <c r="C27" i="34"/>
  <c r="G27" i="34" s="1"/>
  <c r="S34" i="31"/>
  <c r="C19" i="34"/>
  <c r="H19" i="34" s="1"/>
  <c r="D19" i="52"/>
  <c r="H19" i="52" s="1"/>
  <c r="C24" i="34"/>
  <c r="G24" i="34" s="1"/>
  <c r="E70" i="31"/>
  <c r="H70" i="31"/>
  <c r="H9" i="34"/>
  <c r="H17" i="34"/>
  <c r="S27" i="31"/>
  <c r="H11" i="34"/>
  <c r="R27" i="51"/>
  <c r="S37" i="31"/>
  <c r="S33" i="53"/>
  <c r="H23" i="34"/>
  <c r="I21" i="34"/>
  <c r="M21" i="34" s="1"/>
  <c r="G29" i="31"/>
  <c r="G19" i="34" l="1"/>
  <c r="H12" i="57"/>
  <c r="G12" i="57"/>
  <c r="C14" i="34"/>
  <c r="G14" i="34" s="1"/>
  <c r="C14" i="57"/>
  <c r="H22" i="57"/>
  <c r="G22" i="57"/>
  <c r="H24" i="34"/>
  <c r="H27" i="34"/>
  <c r="H71" i="31"/>
  <c r="H12" i="34"/>
  <c r="S29" i="31"/>
  <c r="H22" i="34"/>
  <c r="G36" i="31"/>
  <c r="H14" i="57" l="1"/>
  <c r="G14" i="57"/>
  <c r="C21" i="34"/>
  <c r="G21" i="34" s="1"/>
  <c r="C21" i="57"/>
  <c r="S36" i="31"/>
  <c r="H14" i="34"/>
  <c r="G21" i="57" l="1"/>
  <c r="H21" i="57"/>
  <c r="H21" i="34"/>
</calcChain>
</file>

<file path=xl/sharedStrings.xml><?xml version="1.0" encoding="utf-8"?>
<sst xmlns="http://schemas.openxmlformats.org/spreadsheetml/2006/main" count="953" uniqueCount="396">
  <si>
    <t>Total</t>
  </si>
  <si>
    <t>Other financing activities</t>
  </si>
  <si>
    <t>Cash dividends paid on common shares</t>
  </si>
  <si>
    <t>Issue of long-term debt</t>
  </si>
  <si>
    <t>Other investing activities</t>
  </si>
  <si>
    <t>Business acquisitions</t>
  </si>
  <si>
    <t>Cash dividends paid on preferred shares</t>
  </si>
  <si>
    <t>Capital expenditures</t>
  </si>
  <si>
    <t>Cash flows from operating activities</t>
  </si>
  <si>
    <t>Net change in operating assets and liabilities</t>
  </si>
  <si>
    <t>Income taxes paid (net of refunds)</t>
  </si>
  <si>
    <t>Interest paid</t>
  </si>
  <si>
    <t>Severance and other costs paid</t>
  </si>
  <si>
    <t>Payments under other post-employment benefit plans</t>
  </si>
  <si>
    <t>Contributions to post-employment benefit plans</t>
  </si>
  <si>
    <t>Income taxes</t>
  </si>
  <si>
    <t>Net interest expense</t>
  </si>
  <si>
    <t>Post-employment benefit plans cost</t>
  </si>
  <si>
    <t xml:space="preserve">Depreciation and amortization </t>
  </si>
  <si>
    <t>Severance, acquisition and other costs</t>
  </si>
  <si>
    <t xml:space="preserve">Net earnings </t>
  </si>
  <si>
    <t>BCE</t>
  </si>
  <si>
    <t>ACTUAL</t>
  </si>
  <si>
    <t>% change</t>
  </si>
  <si>
    <t>$ change</t>
  </si>
  <si>
    <t xml:space="preserve"> </t>
  </si>
  <si>
    <t>Non-controlling interest</t>
  </si>
  <si>
    <t xml:space="preserve">Contributed surplus </t>
  </si>
  <si>
    <t>Common shares</t>
  </si>
  <si>
    <t>Preferred shares</t>
  </si>
  <si>
    <t>Equity attributable to BCE shareholders</t>
  </si>
  <si>
    <t>EQUITY</t>
  </si>
  <si>
    <t>Other non-current liabilities</t>
  </si>
  <si>
    <t>Long-term debt</t>
  </si>
  <si>
    <t xml:space="preserve">Non-current liabilities  </t>
  </si>
  <si>
    <t>Total current liabilities</t>
  </si>
  <si>
    <t>Debt due within one year</t>
  </si>
  <si>
    <t>Current tax liabilities</t>
  </si>
  <si>
    <t>Dividends payable</t>
  </si>
  <si>
    <t>Interest payable</t>
  </si>
  <si>
    <t>Trade payables and other liabilities</t>
  </si>
  <si>
    <t>Current liabilities</t>
  </si>
  <si>
    <t xml:space="preserve">LIABILITIES </t>
  </si>
  <si>
    <t>Goodwill</t>
  </si>
  <si>
    <t>Other non-current assets</t>
  </si>
  <si>
    <t>Investments in associates and joint ventures</t>
  </si>
  <si>
    <t>Deferred tax assets</t>
  </si>
  <si>
    <t>Intangible assets</t>
  </si>
  <si>
    <t>Property, plant and equipment</t>
  </si>
  <si>
    <t xml:space="preserve">Non-current assets   </t>
  </si>
  <si>
    <t>Total current assets</t>
  </si>
  <si>
    <t>Other current assets</t>
  </si>
  <si>
    <t>Prepaid expenses</t>
  </si>
  <si>
    <t>Inventory</t>
  </si>
  <si>
    <t>Trade and other receivables</t>
  </si>
  <si>
    <t>Cash equivalents</t>
  </si>
  <si>
    <t>Current assets</t>
  </si>
  <si>
    <t>ASSETS</t>
  </si>
  <si>
    <t>December 31</t>
  </si>
  <si>
    <t>March 31</t>
  </si>
  <si>
    <t>n.m. : not meaningful</t>
  </si>
  <si>
    <t>FCF</t>
  </si>
  <si>
    <t xml:space="preserve">Capital expenditures </t>
  </si>
  <si>
    <t>(In millions of Canadian dollars, except where otherwise indicated) (unaudited)</t>
  </si>
  <si>
    <t xml:space="preserve">Long-term debt </t>
  </si>
  <si>
    <t>BCE Investor Relations</t>
  </si>
  <si>
    <t>Adjusted EPS</t>
  </si>
  <si>
    <t xml:space="preserve">Adjusted net earnings </t>
  </si>
  <si>
    <t>Number of common shares outstanding (millions)</t>
  </si>
  <si>
    <t>Dividends per common share</t>
  </si>
  <si>
    <t xml:space="preserve">     Non-controlling interest</t>
  </si>
  <si>
    <t xml:space="preserve">     Preferred shareholders</t>
  </si>
  <si>
    <t xml:space="preserve">     Common shareholders</t>
  </si>
  <si>
    <t xml:space="preserve">     Interest expense</t>
  </si>
  <si>
    <t>Finance costs</t>
  </si>
  <si>
    <t xml:space="preserve">Amortization </t>
  </si>
  <si>
    <t>Depreciation</t>
  </si>
  <si>
    <t>Adjusted EBITDA</t>
  </si>
  <si>
    <t>Consolidated Operational Data - Historical Trend</t>
  </si>
  <si>
    <t>T401000</t>
  </si>
  <si>
    <t>TCFCapEx</t>
  </si>
  <si>
    <t>Segmented Data - Historical Trend</t>
  </si>
  <si>
    <t>Revenues</t>
  </si>
  <si>
    <t>Bell Wireless</t>
  </si>
  <si>
    <t>Bell Wireline</t>
  </si>
  <si>
    <t>Bell Media</t>
  </si>
  <si>
    <t>Inter-segment eliminations</t>
  </si>
  <si>
    <t>Margin</t>
  </si>
  <si>
    <t xml:space="preserve">Margin </t>
  </si>
  <si>
    <t>Operating costs</t>
  </si>
  <si>
    <t>Quarter to date</t>
  </si>
  <si>
    <t>WRLESS</t>
  </si>
  <si>
    <t>WRLINE</t>
  </si>
  <si>
    <t>BELL</t>
  </si>
  <si>
    <t>T401000 - Total Revenue</t>
  </si>
  <si>
    <t>All Data Sources</t>
  </si>
  <si>
    <t>All Posting Levels</t>
  </si>
  <si>
    <t>Canadian Dollar</t>
  </si>
  <si>
    <t>All Trading Partners</t>
  </si>
  <si>
    <t>Year To Date</t>
  </si>
  <si>
    <t>T6CCCCA - EBITDA</t>
  </si>
  <si>
    <t>BCE_CONS - BCE</t>
  </si>
  <si>
    <t>F_CLO - Closing Balance</t>
  </si>
  <si>
    <t>BCE - BCE Consolidated.</t>
  </si>
  <si>
    <t>ALL_POSTING - All posting levels (C)</t>
  </si>
  <si>
    <t>CAD - Canadian Dollar</t>
  </si>
  <si>
    <t>YTD - Year To Date</t>
  </si>
  <si>
    <t>SAPCO_2300_CONS - Bell Media</t>
  </si>
  <si>
    <t xml:space="preserve">Adjusted EBITDA </t>
  </si>
  <si>
    <t xml:space="preserve">Capital intensity </t>
  </si>
  <si>
    <t>T401010</t>
  </si>
  <si>
    <t>t401000</t>
  </si>
  <si>
    <t>LC-4261100 - Wireline Product Revenue</t>
  </si>
  <si>
    <t>LC-4999920 - Hardware - Intercompany</t>
  </si>
  <si>
    <t>GLOBAL in Metrics</t>
  </si>
  <si>
    <t>ALL CUSTOMERS</t>
  </si>
  <si>
    <t>ALL CHANNELS</t>
  </si>
  <si>
    <t>ALL NETWORKS</t>
  </si>
  <si>
    <t>ALL REGIONS</t>
  </si>
  <si>
    <t>WIRELESS_PROD</t>
  </si>
  <si>
    <t>ALL_POST_PRE</t>
  </si>
  <si>
    <t>Q2</t>
  </si>
  <si>
    <t xml:space="preserve">Data </t>
  </si>
  <si>
    <t>T4D0100 - Data Revenue (service)</t>
  </si>
  <si>
    <t>T401020 - Other Service Revenue</t>
  </si>
  <si>
    <t>T401050 - Data Revenue (product)</t>
  </si>
  <si>
    <t>TP_IC - All Intercos</t>
  </si>
  <si>
    <t>TP_EXTERNAL - External (Third Party)</t>
  </si>
  <si>
    <t>T401070 - Other Product Revenue</t>
  </si>
  <si>
    <t>TOTAL</t>
  </si>
  <si>
    <t>(In millions of Canadian dollars, except share amounts) (unaudited)</t>
  </si>
  <si>
    <t xml:space="preserve">Adjusted EBITDA margin </t>
  </si>
  <si>
    <t>Q1</t>
  </si>
  <si>
    <t xml:space="preserve">Post-employment benefit plans cost </t>
  </si>
  <si>
    <t>Cash dividends paid by subsidiaries to non-controlling interest</t>
  </si>
  <si>
    <t>BCE - Net debt and preferred shares</t>
  </si>
  <si>
    <t xml:space="preserve">Total </t>
  </si>
  <si>
    <t>Q3</t>
  </si>
  <si>
    <t>Bell_Media</t>
  </si>
  <si>
    <t>Acquisition and other costs paid</t>
  </si>
  <si>
    <t>Capital intensity</t>
  </si>
  <si>
    <t xml:space="preserve">Consolidated Operational Data </t>
  </si>
  <si>
    <t>Adjusted EBITDA margin</t>
  </si>
  <si>
    <t>Free cash flow</t>
  </si>
  <si>
    <t xml:space="preserve">Free cash flow </t>
  </si>
  <si>
    <t xml:space="preserve">Cash flow information </t>
  </si>
  <si>
    <t>Cash flow information - Historical trend</t>
  </si>
  <si>
    <t>T401050</t>
  </si>
  <si>
    <t>T401070</t>
  </si>
  <si>
    <t>Other services</t>
  </si>
  <si>
    <t xml:space="preserve">Total external revenues </t>
  </si>
  <si>
    <t>Total operating revenues</t>
  </si>
  <si>
    <t>Total external revenues</t>
  </si>
  <si>
    <t xml:space="preserve">   Service </t>
  </si>
  <si>
    <t>t401040</t>
  </si>
  <si>
    <t xml:space="preserve">   Product</t>
  </si>
  <si>
    <t>T401040</t>
  </si>
  <si>
    <t>External service revenues</t>
  </si>
  <si>
    <t>Inter-segment service revenues</t>
  </si>
  <si>
    <t>External product revenues</t>
  </si>
  <si>
    <t>Inter-segment product revenues</t>
  </si>
  <si>
    <t>Q4</t>
  </si>
  <si>
    <t>Operating revenues</t>
  </si>
  <si>
    <t>ALL_DS</t>
  </si>
  <si>
    <t>Voice</t>
  </si>
  <si>
    <t>Contract assets</t>
  </si>
  <si>
    <t>Contract costs</t>
  </si>
  <si>
    <t>Contract liabilities</t>
  </si>
  <si>
    <t>Equipment and other</t>
  </si>
  <si>
    <t>Net earnings per common share - basic and diluted</t>
  </si>
  <si>
    <t>t401070</t>
  </si>
  <si>
    <t xml:space="preserve">   Satellite</t>
  </si>
  <si>
    <t xml:space="preserve">  Satellite</t>
  </si>
  <si>
    <t>Weighted average number of common shares outstanding - basic (millions)</t>
  </si>
  <si>
    <t>Weighted average number of common shares outstanding - diluted (millions)</t>
  </si>
  <si>
    <t>Purchase of shares for settlement of share-based payments</t>
  </si>
  <si>
    <t>CONSOL</t>
  </si>
  <si>
    <t>CORPORATE</t>
  </si>
  <si>
    <t>METRICS</t>
  </si>
  <si>
    <t>Inter-segment</t>
  </si>
  <si>
    <t>Adjusted EBITDA margin (External service revenues)</t>
  </si>
  <si>
    <t>Adjusted EBITDA margin (Operating service revenues)</t>
  </si>
  <si>
    <t>Retail residential NAS lines net losses</t>
  </si>
  <si>
    <t>Impairment of assets</t>
  </si>
  <si>
    <t>Q1 21</t>
  </si>
  <si>
    <t>PY Check</t>
  </si>
  <si>
    <t xml:space="preserve">  BCE</t>
  </si>
  <si>
    <t>(A)</t>
  </si>
  <si>
    <t>Postpaid</t>
  </si>
  <si>
    <t>Prepaid</t>
  </si>
  <si>
    <t>Subscribers end of period (EOP)</t>
  </si>
  <si>
    <t>Subscribers EOP</t>
  </si>
  <si>
    <t>Q2 21</t>
  </si>
  <si>
    <r>
      <t>Segmented Data</t>
    </r>
    <r>
      <rPr>
        <b/>
        <vertAlign val="superscript"/>
        <sz val="16"/>
        <rFont val="Arial"/>
        <family val="2"/>
      </rPr>
      <t xml:space="preserve"> </t>
    </r>
  </si>
  <si>
    <t>Q3 21</t>
  </si>
  <si>
    <t>Gross subscriber activations</t>
  </si>
  <si>
    <t>Net subscriber activations (losses)</t>
  </si>
  <si>
    <t>Retail net subscriber activations</t>
  </si>
  <si>
    <t>Q4 21</t>
  </si>
  <si>
    <t>2021.Q4 - 2021.Q4</t>
  </si>
  <si>
    <t>Cash</t>
  </si>
  <si>
    <t>Cash at beginning of period</t>
  </si>
  <si>
    <t>Cash at end of period</t>
  </si>
  <si>
    <t>Cash equivalents at beginning of period</t>
  </si>
  <si>
    <t>Cash equivalents at end of period</t>
  </si>
  <si>
    <t>TOTAL
2021</t>
  </si>
  <si>
    <t>Reconciling items:</t>
  </si>
  <si>
    <t xml:space="preserve">     Severance, acquisition and other costs</t>
  </si>
  <si>
    <t xml:space="preserve">     Impairment of assets</t>
  </si>
  <si>
    <t xml:space="preserve">     Income taxes for the above reconciling items</t>
  </si>
  <si>
    <t xml:space="preserve">     NCI for the above reconciling items</t>
  </si>
  <si>
    <t>PY CHECK</t>
  </si>
  <si>
    <t>CY Check</t>
  </si>
  <si>
    <t>CY CHECK</t>
  </si>
  <si>
    <t>Assets held for sale</t>
  </si>
  <si>
    <t>Liabilities held for sale</t>
  </si>
  <si>
    <t>Operating service revenues</t>
  </si>
  <si>
    <t>Operating product revenues</t>
  </si>
  <si>
    <t>Adjusted net earnings and adjusted EPS</t>
  </si>
  <si>
    <t xml:space="preserve">     Non-controlling interest (NCI) for the above reconciling items</t>
  </si>
  <si>
    <t>Q1 22</t>
  </si>
  <si>
    <t>Q4 22</t>
  </si>
  <si>
    <t>Q3 22</t>
  </si>
  <si>
    <t>Q2 22</t>
  </si>
  <si>
    <t>Mobile connected device subscribers</t>
  </si>
  <si>
    <t>Mobile phone subscribers</t>
  </si>
  <si>
    <t>Retail high-speed Internet subscribers</t>
  </si>
  <si>
    <t>Retail TV subscribers</t>
  </si>
  <si>
    <t>Retail residential NAS</t>
  </si>
  <si>
    <r>
      <rPr>
        <vertAlign val="superscript"/>
        <sz val="10"/>
        <rFont val="Arial"/>
        <family val="2"/>
      </rPr>
      <t>(A)</t>
    </r>
    <r>
      <rPr>
        <sz val="10"/>
        <rFont val="Arial"/>
        <family val="2"/>
      </rPr>
      <t xml:space="preserve"> Capital intensity is defined as capital expenditures divided by operating revenues.</t>
    </r>
  </si>
  <si>
    <t xml:space="preserve">   Internet protocol television (IPTV)</t>
  </si>
  <si>
    <t xml:space="preserve">     Net equity losses on investments in associates and joint ventures</t>
  </si>
  <si>
    <t>Repurchase of preferred shares</t>
  </si>
  <si>
    <t xml:space="preserve">Mobile phone blended ARPU is calculated by dividing wireless operating service revenues by the average mobile phone subscriber base for the specified period and is expressed as a dollar unit per month.
</t>
  </si>
  <si>
    <t>Blended ARPU ($/month)</t>
  </si>
  <si>
    <r>
      <t xml:space="preserve">BCE </t>
    </r>
    <r>
      <rPr>
        <b/>
        <vertAlign val="superscript"/>
        <sz val="16"/>
        <rFont val="Arial"/>
        <family val="2"/>
      </rPr>
      <t>(1) (2)</t>
    </r>
  </si>
  <si>
    <r>
      <t xml:space="preserve">BCE </t>
    </r>
    <r>
      <rPr>
        <b/>
        <vertAlign val="superscript"/>
        <sz val="16"/>
        <rFont val="Arial"/>
        <family val="2"/>
      </rPr>
      <t>(2)</t>
    </r>
  </si>
  <si>
    <r>
      <t xml:space="preserve">Bell Wireline </t>
    </r>
    <r>
      <rPr>
        <b/>
        <vertAlign val="superscript"/>
        <sz val="16"/>
        <rFont val="Arial"/>
        <family val="2"/>
      </rPr>
      <t>(1) (2)</t>
    </r>
  </si>
  <si>
    <r>
      <t>Bell Wireline - Historical Trend</t>
    </r>
    <r>
      <rPr>
        <b/>
        <vertAlign val="superscript"/>
        <sz val="20"/>
        <rFont val="Arial"/>
        <family val="2"/>
      </rPr>
      <t xml:space="preserve"> (2)</t>
    </r>
  </si>
  <si>
    <r>
      <t>Capital intensity</t>
    </r>
    <r>
      <rPr>
        <i/>
        <vertAlign val="superscript"/>
        <sz val="13"/>
        <rFont val="Arial"/>
        <family val="2"/>
      </rPr>
      <t xml:space="preserve"> (A)(4)</t>
    </r>
  </si>
  <si>
    <r>
      <t>Retail high-speed Internet subscribers</t>
    </r>
    <r>
      <rPr>
        <b/>
        <vertAlign val="superscript"/>
        <sz val="13"/>
        <rFont val="Arial"/>
        <family val="2"/>
      </rPr>
      <t xml:space="preserve">(4) </t>
    </r>
  </si>
  <si>
    <r>
      <t>Retail residential network access services (NAS)</t>
    </r>
    <r>
      <rPr>
        <b/>
        <vertAlign val="superscript"/>
        <sz val="13"/>
        <rFont val="Arial"/>
        <family val="2"/>
      </rPr>
      <t>(4)</t>
    </r>
  </si>
  <si>
    <r>
      <t>Retail TV subscribers</t>
    </r>
    <r>
      <rPr>
        <b/>
        <vertAlign val="superscript"/>
        <sz val="13"/>
        <rFont val="Arial"/>
        <family val="2"/>
      </rPr>
      <t>(4)</t>
    </r>
  </si>
  <si>
    <t>(B)</t>
  </si>
  <si>
    <t>In Q3 2022, as a result of the acquisition of Xplore Mobile and other related companies, our retail mobility subscriber base increased by XXX,XXX subscribers</t>
  </si>
  <si>
    <t xml:space="preserve">Retail net subscriber activations (losses) </t>
  </si>
  <si>
    <t>Spectrum licences</t>
  </si>
  <si>
    <t>Net subscriber activations</t>
  </si>
  <si>
    <t>2022.Q4 - 2022.Q4</t>
  </si>
  <si>
    <t>Q4
2022</t>
  </si>
  <si>
    <t>Q4
2021</t>
  </si>
  <si>
    <t>TOTAL
2022</t>
  </si>
  <si>
    <t>n.m</t>
  </si>
  <si>
    <t>In Q4 2022, as a result of the acquisition of Distributel Communications Limited (Distributel), our retail high-speed Internet, retail IPTV and retail residential NAS lines subscriber bases increased by 128,065, 2,315 and 64,498 subscribers, respectively.</t>
  </si>
  <si>
    <t>In Q4 2022, as a result of the acquisition of Distributel, our retail high-speed Internet, retail IPTV and retail residential NAS lines subscriber bases increased by 128,065, 2,315 and 64,498 subscribers, respectively.</t>
  </si>
  <si>
    <t xml:space="preserve">  IPTV</t>
  </si>
  <si>
    <r>
      <t>Retail subscribers EOP</t>
    </r>
    <r>
      <rPr>
        <vertAlign val="superscript"/>
        <sz val="13"/>
        <rFont val="Arial"/>
        <family val="2"/>
      </rPr>
      <t>(A) (B)</t>
    </r>
  </si>
  <si>
    <r>
      <t>Total retail subscribers EOP</t>
    </r>
    <r>
      <rPr>
        <vertAlign val="superscript"/>
        <sz val="13"/>
        <rFont val="Arial"/>
        <family val="2"/>
      </rPr>
      <t>(A) (B)</t>
    </r>
  </si>
  <si>
    <r>
      <t xml:space="preserve">   IPTV</t>
    </r>
    <r>
      <rPr>
        <vertAlign val="superscript"/>
        <sz val="13"/>
        <rFont val="Arial"/>
        <family val="2"/>
      </rPr>
      <t>(A) (B)</t>
    </r>
  </si>
  <si>
    <r>
      <t>Retail residential NAS lines</t>
    </r>
    <r>
      <rPr>
        <vertAlign val="superscript"/>
        <sz val="13"/>
        <rFont val="Arial"/>
        <family val="2"/>
      </rPr>
      <t>(A) (B)</t>
    </r>
  </si>
  <si>
    <r>
      <t>Mobile phone subscribers</t>
    </r>
    <r>
      <rPr>
        <b/>
        <vertAlign val="superscript"/>
        <sz val="14"/>
        <rFont val="Arial"/>
        <family val="2"/>
      </rPr>
      <t>(4)</t>
    </r>
  </si>
  <si>
    <r>
      <t>Blended average revenue per user (ARPU) ($/month)</t>
    </r>
    <r>
      <rPr>
        <vertAlign val="superscript"/>
        <sz val="14"/>
        <rFont val="Arial"/>
        <family val="2"/>
      </rPr>
      <t>(A)(4)</t>
    </r>
  </si>
  <si>
    <r>
      <t>Blended churn (%)</t>
    </r>
    <r>
      <rPr>
        <vertAlign val="superscript"/>
        <sz val="14"/>
        <rFont val="Arial"/>
        <family val="2"/>
      </rPr>
      <t xml:space="preserve"> </t>
    </r>
    <r>
      <rPr>
        <sz val="14"/>
        <rFont val="Arial"/>
        <family val="2"/>
      </rPr>
      <t>(average per month)</t>
    </r>
    <r>
      <rPr>
        <vertAlign val="superscript"/>
        <sz val="14"/>
        <rFont val="Arial"/>
        <family val="2"/>
      </rPr>
      <t>(4)</t>
    </r>
  </si>
  <si>
    <r>
      <t>Mobile connected device subscribers</t>
    </r>
    <r>
      <rPr>
        <b/>
        <vertAlign val="superscript"/>
        <sz val="14"/>
        <rFont val="Arial"/>
        <family val="2"/>
      </rPr>
      <t>(4)</t>
    </r>
  </si>
  <si>
    <r>
      <t xml:space="preserve">Bell Wireless </t>
    </r>
    <r>
      <rPr>
        <b/>
        <vertAlign val="superscript"/>
        <sz val="16.5"/>
        <rFont val="Arial"/>
        <family val="2"/>
      </rPr>
      <t>(1) (2)</t>
    </r>
  </si>
  <si>
    <r>
      <t xml:space="preserve">Bell Wireless - Historical Trend </t>
    </r>
    <r>
      <rPr>
        <b/>
        <vertAlign val="superscript"/>
        <sz val="18"/>
        <rFont val="Arial"/>
        <family val="2"/>
      </rPr>
      <t>(2)</t>
    </r>
  </si>
  <si>
    <r>
      <t>Blended churn (%)</t>
    </r>
    <r>
      <rPr>
        <vertAlign val="superscript"/>
        <sz val="16"/>
        <rFont val="Arial"/>
        <family val="2"/>
      </rPr>
      <t xml:space="preserve"> </t>
    </r>
    <r>
      <rPr>
        <sz val="16"/>
        <rFont val="Arial"/>
        <family val="2"/>
      </rPr>
      <t>(average per month)</t>
    </r>
  </si>
  <si>
    <r>
      <t>Retail subscribers EOP</t>
    </r>
    <r>
      <rPr>
        <vertAlign val="superscript"/>
        <sz val="18"/>
        <rFont val="Arial"/>
        <family val="2"/>
      </rPr>
      <t>(A) (B)</t>
    </r>
  </si>
  <si>
    <r>
      <t>Total retail subscribers EOP</t>
    </r>
    <r>
      <rPr>
        <vertAlign val="superscript"/>
        <sz val="18"/>
        <rFont val="Arial"/>
        <family val="2"/>
      </rPr>
      <t>(A) (B)</t>
    </r>
  </si>
  <si>
    <r>
      <t xml:space="preserve">  IPTV</t>
    </r>
    <r>
      <rPr>
        <vertAlign val="superscript"/>
        <sz val="18"/>
        <rFont val="Arial"/>
        <family val="2"/>
      </rPr>
      <t>(A) (B)</t>
    </r>
  </si>
  <si>
    <r>
      <t>Retail residential NAS lines</t>
    </r>
    <r>
      <rPr>
        <vertAlign val="superscript"/>
        <sz val="18"/>
        <rFont val="Arial"/>
        <family val="2"/>
      </rPr>
      <t>(A) (B)</t>
    </r>
  </si>
  <si>
    <t>In Q1 2022, as a result of the acquisition of EBOX and other related companies, our retail high-speed Internet, retail IPTV and retail residential NAS lines subscriber bases increased by 67,090, 9,025 and 3,456 subscribers, respectively.</t>
  </si>
  <si>
    <t>Bell CTS</t>
  </si>
  <si>
    <t>Wireless</t>
  </si>
  <si>
    <t>Blended churn (%) (average per month)</t>
  </si>
  <si>
    <r>
      <t>Bell CTS</t>
    </r>
    <r>
      <rPr>
        <b/>
        <vertAlign val="superscript"/>
        <sz val="13"/>
        <color indexed="8"/>
        <rFont val="Arial"/>
        <family val="2"/>
      </rPr>
      <t/>
    </r>
  </si>
  <si>
    <r>
      <t>Bell CTS</t>
    </r>
    <r>
      <rPr>
        <b/>
        <sz val="13"/>
        <color indexed="8"/>
        <rFont val="Arial"/>
        <family val="2"/>
      </rPr>
      <t xml:space="preserve"> </t>
    </r>
  </si>
  <si>
    <r>
      <t xml:space="preserve">BCE </t>
    </r>
    <r>
      <rPr>
        <b/>
        <vertAlign val="superscript"/>
        <sz val="16"/>
        <rFont val="Arial"/>
        <family val="2"/>
      </rPr>
      <t>(1)</t>
    </r>
  </si>
  <si>
    <t xml:space="preserve">        Net debt and other information</t>
  </si>
  <si>
    <t>Consolidated Cash Flow Data</t>
  </si>
  <si>
    <t>Consolidated Cash Flow Data - Historical Trend</t>
  </si>
  <si>
    <t>Bell Communication and Technology Services (Bell CTS)</t>
  </si>
  <si>
    <t>Consolidated Statements of Financial Position</t>
  </si>
  <si>
    <r>
      <t>Capital intensity</t>
    </r>
    <r>
      <rPr>
        <i/>
        <vertAlign val="superscript"/>
        <sz val="13"/>
        <rFont val="Arial"/>
        <family val="2"/>
      </rPr>
      <t xml:space="preserve"> (A)(3)</t>
    </r>
  </si>
  <si>
    <t xml:space="preserve">Wireline data </t>
  </si>
  <si>
    <t>Wireline voice</t>
  </si>
  <si>
    <t>Other wireline services</t>
  </si>
  <si>
    <t xml:space="preserve">     Net return on post-employment benefit plans</t>
  </si>
  <si>
    <t>Wireline</t>
  </si>
  <si>
    <t xml:space="preserve">Wireline </t>
  </si>
  <si>
    <t>External/Operating product revenues</t>
  </si>
  <si>
    <t>Bell CTS Metrics - Historical Trend</t>
  </si>
  <si>
    <t>Bell CTS - Historical Trend</t>
  </si>
  <si>
    <t>Net equity losses on investments in associates and joint ventures</t>
  </si>
  <si>
    <t>Short-term investments</t>
  </si>
  <si>
    <t>Q1 24</t>
  </si>
  <si>
    <t>Q2 24</t>
  </si>
  <si>
    <t>Q3 24</t>
  </si>
  <si>
    <t>Q4 24</t>
  </si>
  <si>
    <t>(D)</t>
  </si>
  <si>
    <t>(C)</t>
  </si>
  <si>
    <t>(E)</t>
  </si>
  <si>
    <r>
      <t xml:space="preserve">Bell CTS Metrics </t>
    </r>
    <r>
      <rPr>
        <b/>
        <vertAlign val="superscript"/>
        <sz val="20"/>
        <rFont val="Arial"/>
        <family val="2"/>
      </rPr>
      <t>(1)</t>
    </r>
  </si>
  <si>
    <r>
      <t xml:space="preserve">BCE </t>
    </r>
    <r>
      <rPr>
        <b/>
        <vertAlign val="superscript"/>
        <sz val="22"/>
        <rFont val="Arial"/>
        <family val="2"/>
      </rPr>
      <t>(1)</t>
    </r>
  </si>
  <si>
    <t>In Q2 2024, we increased our retail IPTV subscriber base by 40,997 to align the deactivation policy for our Fibe TV streaming services to our traditional Fibe TV service.</t>
  </si>
  <si>
    <t>Decrease (increase) in short-term investments</t>
  </si>
  <si>
    <t>Richard Bengian</t>
  </si>
  <si>
    <t>514-786-8219</t>
  </si>
  <si>
    <t>richard.bengian@bell.ca</t>
  </si>
  <si>
    <t>Net earnings (loss) attributable to common shareholders</t>
  </si>
  <si>
    <t>Net earnings (loss) per common share - basic and diluted</t>
  </si>
  <si>
    <t>Net earnings</t>
  </si>
  <si>
    <t>Net earnings attributable to:</t>
  </si>
  <si>
    <t>Net earnings (loss)</t>
  </si>
  <si>
    <t>Net earnings (loss) attributable to:</t>
  </si>
  <si>
    <t>TOTAL
2024</t>
  </si>
  <si>
    <t>Adjustments to reconcile net earnings (loss) to cash flows from operating activities</t>
  </si>
  <si>
    <t>(Decrease) increase in notes payable</t>
  </si>
  <si>
    <t>Adjustments to reconcile net earnings to cash flows from operating activities</t>
  </si>
  <si>
    <t>Net (decrease) increase in cash</t>
  </si>
  <si>
    <t>Net increase (decrease) in cash equivalents</t>
  </si>
  <si>
    <t>Net earnings attributable to common shareholders</t>
  </si>
  <si>
    <r>
      <t xml:space="preserve">Adjusted EBITDA </t>
    </r>
    <r>
      <rPr>
        <b/>
        <vertAlign val="superscript"/>
        <sz val="17"/>
        <rFont val="Arial"/>
        <family val="2"/>
      </rPr>
      <t>(A)</t>
    </r>
  </si>
  <si>
    <r>
      <t xml:space="preserve">Adjusted EBITDA margin </t>
    </r>
    <r>
      <rPr>
        <b/>
        <vertAlign val="superscript"/>
        <sz val="17"/>
        <rFont val="Arial"/>
        <family val="2"/>
      </rPr>
      <t>(B)(3)</t>
    </r>
  </si>
  <si>
    <r>
      <t xml:space="preserve">Adjusted net earnings </t>
    </r>
    <r>
      <rPr>
        <b/>
        <vertAlign val="superscript"/>
        <sz val="17"/>
        <rFont val="Arial"/>
        <family val="2"/>
      </rPr>
      <t>(A)</t>
    </r>
  </si>
  <si>
    <r>
      <t xml:space="preserve">Adjusted EPS </t>
    </r>
    <r>
      <rPr>
        <b/>
        <vertAlign val="superscript"/>
        <sz val="17"/>
        <rFont val="Arial"/>
        <family val="2"/>
      </rPr>
      <t>(A)</t>
    </r>
  </si>
  <si>
    <t xml:space="preserve">(In millions of Canadian dollars, except where otherwise indicated) </t>
  </si>
  <si>
    <t>(unaudited)</t>
  </si>
  <si>
    <r>
      <t xml:space="preserve">Net debt </t>
    </r>
    <r>
      <rPr>
        <b/>
        <vertAlign val="superscript"/>
        <sz val="19"/>
        <rFont val="Arial"/>
        <family val="2"/>
      </rPr>
      <t>(A)</t>
    </r>
  </si>
  <si>
    <r>
      <t xml:space="preserve">Net debt leverage ratio </t>
    </r>
    <r>
      <rPr>
        <vertAlign val="superscript"/>
        <sz val="19"/>
        <rFont val="Arial"/>
        <family val="2"/>
      </rPr>
      <t>(A)</t>
    </r>
  </si>
  <si>
    <t>Retail IPTV net subscriber (losses) activations</t>
  </si>
  <si>
    <t xml:space="preserve">In Q3 2024, we removed 77,971 Virgin Plus prepaid mobile phone subscribers from our prepaid mobile phone subscriber base as at September 30, 2024, as we stopped selling new plans for this service as of that date. Additionally, as a result of a recent Canadian Radio-television and Telecommunications Commission (CRTC) decision on wholesale high-speed Internet access services, we are no longer able to resell cable Internet services to new customers in our wireline footprint as of September 12, 2024, and consequently we removed all of the existing 106,259 cable subscribers in our wireline footprint from our retail high-speed Internet subscriber base as of that date.  </t>
  </si>
  <si>
    <t xml:space="preserve">     Net losses (gains) on investments</t>
  </si>
  <si>
    <t>Losses (gains) on investments</t>
  </si>
  <si>
    <t xml:space="preserve">In Q4 2024, we removed 124,216 Bell prepaid mobile phone subscribers from our prepaid mobile phone subscriber base as at December 31, 2024, as we stopped selling new plans for this service as of that date. </t>
  </si>
  <si>
    <t>Post-employment benefit obligations</t>
  </si>
  <si>
    <t>Q1 25</t>
  </si>
  <si>
    <t>Q1 
2025</t>
  </si>
  <si>
    <t>Q1 
2024</t>
  </si>
  <si>
    <t>Q1
2025</t>
  </si>
  <si>
    <t>Q1
2024</t>
  </si>
  <si>
    <t xml:space="preserve">In Q2 2024, we increased our retail IPTV subscriber base by 40,997 to align the deactivation policy for our Fibe TV streaming services to our traditional Fibe TV service. </t>
  </si>
  <si>
    <t>Retail IPTV subscribers</t>
  </si>
  <si>
    <t>In Q3 2024, we removed 77,971 Virgin Plus prepaid mobile phone subscribers from our prepaid mobile phone subscriber base as at September 30, 2024, as we stopped selling new plans for this service as of that date. Additionally, as a result of a recent CRTC decision on wholesale high-speed Internet access services, we are no longer able to resell cable Internet services to new customers in our wireline footprint as of September 12, 2024, and consequently we removed all of the existing 106,259 cable subscribers in our wireline footprint from our retail high-speed Internet subscriber base as of that date. </t>
  </si>
  <si>
    <t>Post-employment benefit assets</t>
  </si>
  <si>
    <t>Total non-current assets</t>
  </si>
  <si>
    <t>Total assets</t>
  </si>
  <si>
    <t>Deferred tax liabilities</t>
  </si>
  <si>
    <t>Total non-current liabilities</t>
  </si>
  <si>
    <t>Total liabilities</t>
  </si>
  <si>
    <t>Deficit</t>
  </si>
  <si>
    <t>Total equity attributable to BCE shareholders</t>
  </si>
  <si>
    <t>Total equity</t>
  </si>
  <si>
    <t>Total liabilities and equity</t>
  </si>
  <si>
    <r>
      <t xml:space="preserve">Bell CTS </t>
    </r>
    <r>
      <rPr>
        <b/>
        <vertAlign val="superscript"/>
        <sz val="17"/>
        <rFont val="Arial"/>
        <family val="2"/>
      </rPr>
      <t>(1)</t>
    </r>
  </si>
  <si>
    <t>Other income (expense)</t>
  </si>
  <si>
    <r>
      <t>Retail subscribers EOP</t>
    </r>
    <r>
      <rPr>
        <vertAlign val="superscript"/>
        <sz val="18"/>
        <rFont val="Arial"/>
        <family val="2"/>
      </rPr>
      <t>(A)(C)</t>
    </r>
  </si>
  <si>
    <t xml:space="preserve">Net subscriber (losses) activations </t>
  </si>
  <si>
    <t>Net subscriber (losses) activations</t>
  </si>
  <si>
    <t xml:space="preserve">     Net mark-to-market (gains) losses on derivatives used to economically hedge equity 
     settled share-based compensation plans</t>
  </si>
  <si>
    <t xml:space="preserve">     Net losses on investments</t>
  </si>
  <si>
    <t xml:space="preserve">     Early debt redemption gains</t>
  </si>
  <si>
    <t>n.m.</t>
  </si>
  <si>
    <t xml:space="preserve">     Net mark-to-market (gains) losses on derivatives used to economically hedge 
     equity settled share-based compensation plans</t>
  </si>
  <si>
    <t>Losses on investments</t>
  </si>
  <si>
    <t>Decrease in short-term investments</t>
  </si>
  <si>
    <t>Accumulated other comprehensive income (loss)</t>
  </si>
  <si>
    <t>less: 50% of junior subordinated debt</t>
  </si>
  <si>
    <t>50% of preferred shares</t>
  </si>
  <si>
    <r>
      <t xml:space="preserve">Free cash flow (FCF) </t>
    </r>
    <r>
      <rPr>
        <b/>
        <vertAlign val="superscript"/>
        <sz val="19"/>
        <rFont val="Arial"/>
        <family val="2"/>
      </rPr>
      <t xml:space="preserve">(A) </t>
    </r>
    <r>
      <rPr>
        <b/>
        <sz val="19"/>
        <rFont val="Arial"/>
        <family val="2"/>
      </rPr>
      <t xml:space="preserve">and FCF after payment of lease liabilities </t>
    </r>
    <r>
      <rPr>
        <b/>
        <vertAlign val="superscript"/>
        <sz val="19"/>
        <rFont val="Arial"/>
        <family val="2"/>
      </rPr>
      <t>(A)</t>
    </r>
  </si>
  <si>
    <t>Principal payment of lease liabilities</t>
  </si>
  <si>
    <t>FCF after payment of lease liabilities</t>
  </si>
  <si>
    <r>
      <t xml:space="preserve">Net debt, free cash flow and free cash flow after payment of  lease liabilities are non-GAAP financial measures and net debt leverage ratio is a capital management measure. Refer to note 2.1, </t>
    </r>
    <r>
      <rPr>
        <i/>
        <sz val="18"/>
        <rFont val="Arial"/>
        <family val="2"/>
      </rPr>
      <t>Non-GAAP financial measures</t>
    </r>
    <r>
      <rPr>
        <sz val="18"/>
        <rFont val="Arial"/>
        <family val="2"/>
      </rPr>
      <t xml:space="preserve"> and note 2.4, </t>
    </r>
    <r>
      <rPr>
        <i/>
        <sz val="18"/>
        <rFont val="Arial"/>
        <family val="2"/>
      </rPr>
      <t>Capital management measures</t>
    </r>
    <r>
      <rPr>
        <sz val="18"/>
        <rFont val="Arial"/>
        <family val="2"/>
      </rPr>
      <t xml:space="preserve"> in the Accompanying Notes to this report for more information on these measures. </t>
    </r>
  </si>
  <si>
    <t>Free cash flow after payment of lease liabilities</t>
  </si>
  <si>
    <t>Repayment of long-term debt, excluding principal payment of lease liabilities</t>
  </si>
  <si>
    <t>FCF and FCF after payment of lease liabilities</t>
  </si>
  <si>
    <t>In Q1 2025, we reduced our retail high-speed Internet, retail IPTV and retail residential NAS lines subscriber bases by 80,666, 441 and 14,150 subscribers, respectively, as at March 31, 2025, as we stopped selling new plans for these services under the Distributel, Acanac, Oricom and B2B2C brands. Additionally, at the beginning of Q1 2025, we reduced our retail high-speed Internet subscriber base by 2,783 subscribers to adjust for prior year customer deactivations following a review of customer accounts.</t>
  </si>
  <si>
    <r>
      <t xml:space="preserve">Mobile phone subscribers </t>
    </r>
    <r>
      <rPr>
        <b/>
        <vertAlign val="superscript"/>
        <sz val="18"/>
        <rFont val="Arial"/>
        <family val="2"/>
      </rPr>
      <t>(3)</t>
    </r>
  </si>
  <si>
    <r>
      <t xml:space="preserve">Subscribers end of period (EOP) </t>
    </r>
    <r>
      <rPr>
        <vertAlign val="superscript"/>
        <sz val="18"/>
        <rFont val="Arial"/>
        <family val="2"/>
      </rPr>
      <t>(B)(C)</t>
    </r>
  </si>
  <si>
    <r>
      <t xml:space="preserve">Prepaid </t>
    </r>
    <r>
      <rPr>
        <vertAlign val="superscript"/>
        <sz val="18"/>
        <rFont val="Arial"/>
        <family val="2"/>
      </rPr>
      <t>(B)(C)</t>
    </r>
  </si>
  <si>
    <r>
      <t xml:space="preserve">Blended average revenue per user (ARPU) ($/month) </t>
    </r>
    <r>
      <rPr>
        <vertAlign val="superscript"/>
        <sz val="18"/>
        <rFont val="Arial"/>
        <family val="2"/>
      </rPr>
      <t>(3)(B)(C)(D)</t>
    </r>
  </si>
  <si>
    <r>
      <t>Blended churn (%)</t>
    </r>
    <r>
      <rPr>
        <vertAlign val="superscript"/>
        <sz val="18"/>
        <rFont val="Arial"/>
        <family val="2"/>
      </rPr>
      <t xml:space="preserve"> </t>
    </r>
    <r>
      <rPr>
        <sz val="18"/>
        <rFont val="Arial"/>
        <family val="2"/>
      </rPr>
      <t xml:space="preserve">(average per month) </t>
    </r>
    <r>
      <rPr>
        <vertAlign val="superscript"/>
        <sz val="18"/>
        <rFont val="Arial"/>
        <family val="2"/>
      </rPr>
      <t>(3)</t>
    </r>
  </si>
  <si>
    <r>
      <t xml:space="preserve">Mobile connected device subscribers </t>
    </r>
    <r>
      <rPr>
        <b/>
        <vertAlign val="superscript"/>
        <sz val="18"/>
        <rFont val="Arial"/>
        <family val="2"/>
      </rPr>
      <t>(3)</t>
    </r>
  </si>
  <si>
    <r>
      <t xml:space="preserve">Retail high-speed Internet subscribers </t>
    </r>
    <r>
      <rPr>
        <b/>
        <vertAlign val="superscript"/>
        <sz val="18"/>
        <rFont val="Arial"/>
        <family val="2"/>
      </rPr>
      <t xml:space="preserve">(3) </t>
    </r>
  </si>
  <si>
    <r>
      <t xml:space="preserve">Retail Internet protocol television (IPTV) subscribers </t>
    </r>
    <r>
      <rPr>
        <b/>
        <vertAlign val="superscript"/>
        <sz val="18"/>
        <rFont val="Arial"/>
        <family val="2"/>
      </rPr>
      <t xml:space="preserve">(3)     </t>
    </r>
  </si>
  <si>
    <r>
      <t xml:space="preserve">Retail IPTV subscribers EOP </t>
    </r>
    <r>
      <rPr>
        <vertAlign val="superscript"/>
        <sz val="18"/>
        <rFont val="Arial"/>
        <family val="2"/>
      </rPr>
      <t>(A)(E)</t>
    </r>
  </si>
  <si>
    <r>
      <t xml:space="preserve">Retail residential network access services (NAS) </t>
    </r>
    <r>
      <rPr>
        <b/>
        <vertAlign val="superscript"/>
        <sz val="18"/>
        <rFont val="Arial"/>
        <family val="2"/>
      </rPr>
      <t>(3)</t>
    </r>
  </si>
  <si>
    <r>
      <t xml:space="preserve">Retail residential NAS lines </t>
    </r>
    <r>
      <rPr>
        <vertAlign val="superscript"/>
        <sz val="18"/>
        <rFont val="Arial"/>
        <family val="2"/>
      </rPr>
      <t>(A)</t>
    </r>
  </si>
  <si>
    <r>
      <t xml:space="preserve">Subscribers EOP </t>
    </r>
    <r>
      <rPr>
        <vertAlign val="superscript"/>
        <sz val="18"/>
        <rFont val="Arial"/>
        <family val="2"/>
      </rPr>
      <t>(B)(C)</t>
    </r>
  </si>
  <si>
    <r>
      <t xml:space="preserve">Blended ARPU ($/month) </t>
    </r>
    <r>
      <rPr>
        <vertAlign val="superscript"/>
        <sz val="18"/>
        <rFont val="Arial"/>
        <family val="2"/>
      </rPr>
      <t>(B)(C)</t>
    </r>
  </si>
  <si>
    <r>
      <t xml:space="preserve">Retail subscribers EOP </t>
    </r>
    <r>
      <rPr>
        <vertAlign val="superscript"/>
        <sz val="18"/>
        <rFont val="Arial"/>
        <family val="2"/>
      </rPr>
      <t>(A)(C)</t>
    </r>
  </si>
  <si>
    <r>
      <t xml:space="preserve">Retail IPTV subscribers EOP </t>
    </r>
    <r>
      <rPr>
        <vertAlign val="superscript"/>
        <sz val="18"/>
        <rFont val="Arial"/>
        <family val="2"/>
      </rPr>
      <t>(A)(D)</t>
    </r>
  </si>
  <si>
    <r>
      <t xml:space="preserve">(A) </t>
    </r>
    <r>
      <rPr>
        <sz val="15"/>
        <rFont val="Arial"/>
        <family val="2"/>
      </rPr>
      <t xml:space="preserve">Adjusted EBITDA is a total of segments measure, adjusted net earnings is a non-GAAP financial measure and adjusted EPS is a non-GAAP ratio. Refer to note 2.3, </t>
    </r>
    <r>
      <rPr>
        <i/>
        <sz val="15"/>
        <rFont val="Arial"/>
        <family val="2"/>
      </rPr>
      <t xml:space="preserve">Total of segments measures, </t>
    </r>
    <r>
      <rPr>
        <sz val="15"/>
        <rFont val="Arial"/>
        <family val="2"/>
      </rPr>
      <t xml:space="preserve">note 2.1, </t>
    </r>
    <r>
      <rPr>
        <i/>
        <sz val="15"/>
        <rFont val="Arial"/>
        <family val="2"/>
      </rPr>
      <t xml:space="preserve">Non-GAAP financial measures </t>
    </r>
    <r>
      <rPr>
        <sz val="15"/>
        <rFont val="Arial"/>
        <family val="2"/>
      </rPr>
      <t xml:space="preserve">and note 2.2, </t>
    </r>
    <r>
      <rPr>
        <i/>
        <sz val="15"/>
        <rFont val="Arial"/>
        <family val="2"/>
      </rPr>
      <t xml:space="preserve">Non-GAAP ratios </t>
    </r>
    <r>
      <rPr>
        <sz val="15"/>
        <rFont val="Arial"/>
        <family val="2"/>
      </rPr>
      <t>in the Accompanying Notes to this report for more information on these measures.</t>
    </r>
  </si>
  <si>
    <r>
      <t xml:space="preserve">(B) </t>
    </r>
    <r>
      <rPr>
        <sz val="15"/>
        <rFont val="Arial"/>
        <family val="2"/>
      </rPr>
      <t xml:space="preserve">Adjusted EBITDA margin is defined as adjusted EBITDA divided by operating revenues. Refer to note 3, </t>
    </r>
    <r>
      <rPr>
        <i/>
        <sz val="15"/>
        <rFont val="Arial"/>
        <family val="2"/>
      </rPr>
      <t>Key performance indicators (KPIs)</t>
    </r>
    <r>
      <rPr>
        <sz val="15"/>
        <rFont val="Arial"/>
        <family val="2"/>
      </rPr>
      <t xml:space="preserve"> in the Accompanying Notes to this report for more information on this measure.</t>
    </r>
  </si>
  <si>
    <r>
      <rPr>
        <vertAlign val="superscript"/>
        <sz val="11"/>
        <rFont val="Arial"/>
        <family val="2"/>
      </rPr>
      <t>(A)</t>
    </r>
    <r>
      <rPr>
        <sz val="11"/>
        <rFont val="Arial"/>
        <family val="2"/>
      </rPr>
      <t xml:space="preserve"> Capital intensity is defined as capital expenditures divided by operating revenues. Refer to note 3, </t>
    </r>
    <r>
      <rPr>
        <i/>
        <sz val="11"/>
        <rFont val="Arial"/>
        <family val="2"/>
      </rPr>
      <t>Key performance indicators (KPIs)</t>
    </r>
    <r>
      <rPr>
        <sz val="11"/>
        <rFont val="Arial"/>
        <family val="2"/>
      </rPr>
      <t xml:space="preserve"> in the Accompanying Notes to this report for more information on this measure.</t>
    </r>
  </si>
  <si>
    <r>
      <t xml:space="preserve">Mobile phone blended ARPU is defined as Bell CTS wireless external services revenues divided by the average mobile phone subscriber base for the specified period, expressed as a dollar unit per month. Refer to note 3, </t>
    </r>
    <r>
      <rPr>
        <i/>
        <sz val="16"/>
        <rFont val="Arial"/>
        <family val="2"/>
      </rPr>
      <t>Key performance indicators (KPIs)</t>
    </r>
    <r>
      <rPr>
        <sz val="16"/>
        <rFont val="Arial"/>
        <family val="2"/>
      </rPr>
      <t xml:space="preserve"> in the Accompanying Notes to this report for more information on this measure.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</si>
</sst>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7">
    <numFmt numFmtId="5" formatCode="&quot;$&quot;#,##0;\-&quot;$&quot;#,##0"/>
    <numFmt numFmtId="6" formatCode="&quot;$&quot;#,##0;[Red]\-&quot;$&quot;#,##0"/>
    <numFmt numFmtId="7" formatCode="&quot;$&quot;#,##0.00;\-&quot;$&quot;#,##0.0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_);_(* \(#,##0\);_(* &quot;-&quot;_);_(@_)"/>
    <numFmt numFmtId="165" formatCode="_(* #,##0.00_);_(* \(#,##0.00\);_(* &quot;-&quot;??_);_(@_)"/>
    <numFmt numFmtId="166" formatCode="#,##0.00&quot;¢/kWh&quot;"/>
    <numFmt numFmtId="167" formatCode="#,##0.0,"/>
    <numFmt numFmtId="168" formatCode="0.000000"/>
    <numFmt numFmtId="169" formatCode="0.00_);\(0.00\);0.00"/>
    <numFmt numFmtId="170" formatCode="#,##0.0_);\(#,##0.0\)"/>
    <numFmt numFmtId="171" formatCode="[$-409]mmm\-yy;@"/>
    <numFmt numFmtId="172" formatCode="&quot;$&quot;_(#,##0.00_);&quot;$&quot;\(#,##0.00\)"/>
    <numFmt numFmtId="173" formatCode="[Blue]mmm\-dd\-yy"/>
    <numFmt numFmtId="174" formatCode="#,##0.0_)\x;\(#,##0.0\)\x"/>
    <numFmt numFmtId="175" formatCode="[Blue]mmm\-yy"/>
    <numFmt numFmtId="176" formatCode="#,##0.0_)_x;\(#,##0.0\)_x"/>
    <numFmt numFmtId="177" formatCode="mmm\ d\,\ yyyy"/>
    <numFmt numFmtId="178" formatCode="0.0_)\%;\(0.0\)\%"/>
    <numFmt numFmtId="179" formatCode="_(* #,##0.0000_);_(* \(#,##0.0000\);_(* &quot;-&quot;\ \ _);@"/>
    <numFmt numFmtId="180" formatCode="#,##0.0_)_%;\(#,##0.0\)_%"/>
    <numFmt numFmtId="181" formatCode="_(* #,##0_);_(* \(#,##0\);_(* &quot;-&quot;\ \ _);@\ &quot; (HHV)&quot;"/>
    <numFmt numFmtId="182" formatCode="&quot;\&quot;#,##0.00;[Red]&quot;\&quot;\-#,##0.00"/>
    <numFmt numFmtId="183" formatCode="&quot;\&quot;#,##0;[Red]&quot;\&quot;\-#,##0"/>
    <numFmt numFmtId="184" formatCode="[Blue]###&quot;.&quot;#\-###"/>
    <numFmt numFmtId="185" formatCode="[Blue]####\ ###"/>
    <numFmt numFmtId="186" formatCode="_(* &quot;$&quot;#,##0_);* \(&quot;$&quot;#,##0\)"/>
    <numFmt numFmtId="187" formatCode="_(* #,##0_);* \(#,##0\)"/>
    <numFmt numFmtId="188" formatCode="_(* &quot;$&quot;#,##0_);* \(&quot;$&quot;#,##0\);_(* &quot;$&quot;&quot;-&quot;_);_(@_)"/>
    <numFmt numFmtId="189" formatCode="_(* &quot;$&quot;#,##0.00_);* \(&quot;$&quot;#,##0.00\);_(* &quot;$&quot;0.00_);_(@_)"/>
    <numFmt numFmtId="190" formatCode="_(* &quot;$&quot;#,##0_);* \(&quot;$&quot;#,##0\);_(* &quot;$&quot;0_);_(@_)"/>
    <numFmt numFmtId="191" formatCode="_(* #,##0_);* \(#,##0\);_(* &quot;-&quot;_);_(@_)"/>
    <numFmt numFmtId="192" formatCode="m\-d\-yy"/>
    <numFmt numFmtId="193" formatCode="_-* #,##0_-;\-* #,##0_-;_-* &quot;-&quot;??_-;_-@_-"/>
    <numFmt numFmtId="194" formatCode="[Blue]#,##0_);[Red]\(#,##0\);\-??"/>
    <numFmt numFmtId="195" formatCode="0_);\(0\)"/>
    <numFmt numFmtId="196" formatCode="&quot;$&quot;#,##0.0"/>
    <numFmt numFmtId="197" formatCode="@\ \•\ "/>
    <numFmt numFmtId="198" formatCode="&quot;$&quot;#.;\(&quot;$&quot;#,\)"/>
    <numFmt numFmtId="199" formatCode="_(* #,##0.0000_);_(* \(#,##0.0000\);_(* &quot;-&quot;??_);_(@_)"/>
    <numFmt numFmtId="200" formatCode="0.0%;[Red]\(0.0%\)"/>
    <numFmt numFmtId="201" formatCode="0%;[Red]\(0%\)"/>
    <numFmt numFmtId="202" formatCode="0.0%;\(0.0%\)"/>
    <numFmt numFmtId="203" formatCode="0.0%"/>
    <numFmt numFmtId="204" formatCode="_(* #,##0_);* \(#,##0\);_(* 0_);_(@_)"/>
    <numFmt numFmtId="205" formatCode="General_)"/>
    <numFmt numFmtId="206" formatCode="_-* #,##0.0000_-;\-* #,##0.0000_-;_-* &quot;-&quot;??_-;_-@_-"/>
    <numFmt numFmtId="207" formatCode="#,##0_);\(#,##0\);\ \-\ \ \ "/>
    <numFmt numFmtId="208" formatCode="_-* #,##0.00\ _D_M_-;\-* #,##0.00\ _D_M_-;_-* &quot;-&quot;??\ _D_M_-;_-@_-"/>
    <numFmt numFmtId="209" formatCode="#,##0.000000_);\(#,##0.000000\)"/>
    <numFmt numFmtId="210" formatCode="_(* #,##0_);_(* \(#,##0\);_(* &quot;-&quot;\ \ _);@"/>
    <numFmt numFmtId="211" formatCode="_-* #,##0.00\ &quot;DM&quot;_-;\-* #,##0.00\ &quot;DM&quot;_-;_-* &quot;-&quot;??\ &quot;DM&quot;_-;_-@_-"/>
    <numFmt numFmtId="212" formatCode="&quot;$&quot;#,##0.0000000_);[Red]\(&quot;$&quot;#,##0.0000000\);\-\-\ \ \ "/>
    <numFmt numFmtId="213" formatCode="_-* #,##0\ _P_t_s_-;\-* #,##0\ _P_t_s_-;_-* &quot;-&quot;\ _P_t_s_-;_-@_-"/>
    <numFmt numFmtId="214" formatCode="&quot;$&quot;#,##0,,;[Red]\(&quot;$&quot;#,##0,,\)"/>
    <numFmt numFmtId="215" formatCode="&quot;$&quot;#,##0.00"/>
    <numFmt numFmtId="216" formatCode="_ * #,##0_ ;_ * \-#,##0_ ;_ * &quot;-&quot;_ ;_ @_ "/>
    <numFmt numFmtId="217" formatCode="0.00_);\(0.00\);0.00_)"/>
    <numFmt numFmtId="218" formatCode="#,##0.0"/>
    <numFmt numFmtId="219" formatCode="#,##0.0,,;[Red]\(#,##0.0,,\)"/>
    <numFmt numFmtId="220" formatCode="&quot;$&quot;#,##0,,&quot;#&quot;"/>
    <numFmt numFmtId="221" formatCode="mmm\ yyyy"/>
    <numFmt numFmtId="222" formatCode="_(* #,##0.000000_);_(* \(#,##0.000000\);_(* &quot;-&quot;??_);_(@_)"/>
    <numFmt numFmtId="223" formatCode="#,##0,_);\(#,##0,\)"/>
    <numFmt numFmtId="224" formatCode="&quot;$&quot;\ #,##0_);[Red]\(&quot;$&quot;\ #,##0\)"/>
    <numFmt numFmtId="225" formatCode="0.0"/>
    <numFmt numFmtId="226" formatCode="0%;\(0%\)"/>
    <numFmt numFmtId="227" formatCode="#,##0.0\%_);\(#,##0.0\%\);#,##0.0\%_);@_)"/>
    <numFmt numFmtId="228" formatCode="0.000\x"/>
    <numFmt numFmtId="229" formatCode="#,##0.0%;[Red]\(#,##0.0%\)"/>
    <numFmt numFmtId="230" formatCode="0.00\%;\-0.00\%;0.00\%"/>
    <numFmt numFmtId="231" formatCode="#,##0.0_);[Red]\(#,##0.0\)"/>
    <numFmt numFmtId="232" formatCode="0.00\x;\-0.00\x;0.00\x"/>
    <numFmt numFmtId="233" formatCode="_(* #,##0_);_(* \(#,##0\);_(* &quot;-&quot;??_);_(@_)"/>
    <numFmt numFmtId="234" formatCode="&quot;   &quot;@"/>
    <numFmt numFmtId="235" formatCode="_(* #,##0_);_(* \(#,##0\);_(* &quot;-&quot;_)"/>
    <numFmt numFmtId="236" formatCode="#,##0.0,;[Red]\(#,##0.0,\)"/>
    <numFmt numFmtId="237" formatCode="#,##0.0,_);[Red]\(#,##0.0,\)"/>
    <numFmt numFmtId="238" formatCode="0.00000%"/>
    <numFmt numFmtId="239" formatCode="#,##0\ &quot;$&quot;_);\(#,##0\ &quot;$&quot;\)"/>
    <numFmt numFmtId="240" formatCode="_(&quot;$&quot;* #,##0.0_);_(&quot;$&quot;* \(#,##0.0\);_(&quot;$&quot;* &quot;-&quot;??_);_(@_)"/>
    <numFmt numFmtId="241" formatCode="_(* #,##0.000_);_(* \(#,##0.000\);_(* &quot;-&quot;??_);_(@_)"/>
    <numFmt numFmtId="242" formatCode="_-* #,##0\ &quot;Pts&quot;_-;\-* #,##0\ &quot;Pts&quot;_-;_-* &quot;-&quot;\ &quot;Pts&quot;_-;_-@_-"/>
    <numFmt numFmtId="243" formatCode="_-* #,##0.00\ &quot;Pts&quot;_-;\-* #,##0.00\ &quot;Pts&quot;_-;_-* &quot;-&quot;??\ &quot;Pts&quot;_-;_-@_-"/>
    <numFmt numFmtId="244" formatCode="_(* #,##0_);_(* \(#,##0\);_(* &quot;-&quot;\ \ _);@\ &quot; (1 = Yes, 0 = No)&quot;"/>
    <numFmt numFmtId="245" formatCode="[$-1009]mmmm\ d\,\ yyyy;@"/>
    <numFmt numFmtId="246" formatCode="_(* #,##0.0_);_(* \(#,##0.0\);_(* &quot;-&quot;_);_(@_)"/>
    <numFmt numFmtId="247" formatCode="_(&quot;$&quot;* #,##0.0000_);_(&quot;$&quot;* \(#,##0.0000\);_(&quot;$&quot;* &quot;-&quot;_);_(@_)"/>
    <numFmt numFmtId="248" formatCode="0.0\ &quot;pts&quot;;\(0.0\)\ &quot;pts&quot;"/>
    <numFmt numFmtId="249" formatCode="_(* #,##0.00_);_(* \(#,##0.00\);_(* &quot;-&quot;_);_(@_)"/>
    <numFmt numFmtId="250" formatCode="_-* #,##0\ _$_-;_-* #,##0\ _$\-;_-* &quot;-&quot;??\ _$_-;_-@_-"/>
    <numFmt numFmtId="251" formatCode="_(* #,##0.0_);_(* \(#,##0.0\);_(* &quot;-&quot;??_);_(@_)"/>
    <numFmt numFmtId="252" formatCode="_(&quot;$&quot;* #,##0.00_);_(&quot;$&quot;* \(#,##0.00\);_(&quot;$&quot;* &quot;-&quot;_);_(@_)"/>
    <numFmt numFmtId="253" formatCode="#,##0_)_x;\(#,##0\)_x"/>
    <numFmt numFmtId="254" formatCode="_-* #,##0.00_-;\-* #,##0.00_-;_-* &quot;-&quot;_-;_-@_-"/>
    <numFmt numFmtId="255" formatCode="_(* #,##0.00_);* \(#,##0.00\)"/>
    <numFmt numFmtId="256" formatCode="0.00\ &quot;pts&quot;;\(0.00\)\ &quot;pts&quot;"/>
    <numFmt numFmtId="257" formatCode="_(* #,##0_);_(* \(#,##0\);_(* &quot;-&quot;\ _);_(@_)"/>
    <numFmt numFmtId="258" formatCode="0.0%;\(0.0%\);_(* &quot;-&quot;\ _)"/>
    <numFmt numFmtId="259" formatCode="0.0\ &quot;pts&quot;;\(0.0\)\ &quot;pts&quot;;_(* &quot;-&quot;\ _)"/>
    <numFmt numFmtId="260" formatCode="0.0\ &quot;pts&quot;;\(0.0\)\ &quot;pts&quot;;&quot;-&quot;_)"/>
    <numFmt numFmtId="261" formatCode="0.00%;\(0.00%\)"/>
    <numFmt numFmtId="262" formatCode="_-* #,##0.0_-;\-* #,##0.0_-;_-* &quot;-&quot;_-;_-@_-"/>
  </numFmts>
  <fonts count="247">
    <font>
      <sz val="10"/>
      <color theme="1"/>
      <name val="Arial"/>
      <family val="2"/>
    </font>
    <font>
      <sz val="11"/>
      <color theme="1"/>
      <name val="Calibri"/>
      <family val="2"/>
      <scheme val="minor"/>
    </font>
    <font>
      <sz val="11"/>
      <color indexed="8"/>
      <name val="Calibri"/>
      <family val="2"/>
    </font>
    <font>
      <sz val="10"/>
      <name val="Arial"/>
      <family val="2"/>
    </font>
    <font>
      <sz val="10"/>
      <name val="Geneva"/>
      <family val="2"/>
    </font>
    <font>
      <sz val="12"/>
      <name val="New Century Schlbk"/>
    </font>
    <font>
      <sz val="10"/>
      <color indexed="8"/>
      <name val="MS Sans Serif"/>
      <family val="2"/>
    </font>
    <font>
      <sz val="10"/>
      <name val="MS Sans Serif"/>
      <family val="2"/>
    </font>
    <font>
      <sz val="11"/>
      <name val="Arial"/>
      <family val="2"/>
    </font>
    <font>
      <sz val="12"/>
      <name val="Times New Roman"/>
      <family val="1"/>
    </font>
    <font>
      <sz val="10"/>
      <name val="Helv"/>
      <family val="2"/>
    </font>
    <font>
      <sz val="10"/>
      <color indexed="8"/>
      <name val="Arial"/>
      <family val="2"/>
    </font>
    <font>
      <sz val="8"/>
      <color indexed="18"/>
      <name val="Arial"/>
      <family val="2"/>
    </font>
    <font>
      <b/>
      <u val="singleAccounting"/>
      <sz val="10"/>
      <color indexed="18"/>
      <name val="Arial"/>
      <family val="2"/>
    </font>
    <font>
      <sz val="11"/>
      <name val="‚l‚r –¾’©"/>
      <charset val="128"/>
    </font>
    <font>
      <sz val="12"/>
      <name val="¹ÙÅÁÃ¼"/>
      <charset val="129"/>
    </font>
    <font>
      <sz val="11"/>
      <color indexed="8"/>
      <name val="Calibri"/>
      <family val="2"/>
    </font>
    <font>
      <sz val="11"/>
      <color indexed="9"/>
      <name val="Calibri"/>
      <family val="2"/>
    </font>
    <font>
      <sz val="10"/>
      <color indexed="9"/>
      <name val="Arial"/>
      <family val="2"/>
    </font>
    <font>
      <sz val="10"/>
      <name val="Helv"/>
    </font>
    <font>
      <sz val="10"/>
      <name val="Times New Roman"/>
      <family val="1"/>
    </font>
    <font>
      <u val="doubleAccounting"/>
      <sz val="10"/>
      <name val="Arial"/>
      <family val="2"/>
    </font>
    <font>
      <sz val="10"/>
      <color indexed="12"/>
      <name val="Arial"/>
      <family val="2"/>
    </font>
    <font>
      <sz val="8"/>
      <name val="Arial"/>
      <family val="2"/>
    </font>
    <font>
      <u val="doubleAccounting"/>
      <sz val="8"/>
      <name val="Arial"/>
      <family val="2"/>
    </font>
    <font>
      <u val="singleAccounting"/>
      <sz val="8"/>
      <name val="Arial"/>
      <family val="2"/>
    </font>
    <font>
      <b/>
      <sz val="10"/>
      <name val="Arial"/>
      <family val="2"/>
    </font>
    <font>
      <b/>
      <sz val="8"/>
      <name val="Arial"/>
      <family val="2"/>
    </font>
    <font>
      <b/>
      <sz val="9"/>
      <name val="helv"/>
    </font>
    <font>
      <sz val="8"/>
      <name val="Times New Roman"/>
      <family val="1"/>
    </font>
    <font>
      <sz val="11"/>
      <color indexed="20"/>
      <name val="Calibri"/>
      <family val="2"/>
    </font>
    <font>
      <sz val="11"/>
      <color indexed="37"/>
      <name val="Calibri"/>
      <family val="2"/>
    </font>
    <font>
      <sz val="11"/>
      <color indexed="16"/>
      <name val="Calibri"/>
      <family val="2"/>
    </font>
    <font>
      <b/>
      <sz val="9"/>
      <color indexed="0"/>
      <name val="Arial"/>
      <family val="2"/>
    </font>
    <font>
      <sz val="9"/>
      <color indexed="0"/>
      <name val="Arial"/>
      <family val="2"/>
    </font>
    <font>
      <b/>
      <i/>
      <u/>
      <sz val="10"/>
      <name val="Arial"/>
      <family val="2"/>
    </font>
    <font>
      <sz val="12"/>
      <name val="Tms Rmn"/>
    </font>
    <font>
      <sz val="9"/>
      <color indexed="8"/>
      <name val="Arial"/>
      <family val="2"/>
    </font>
    <font>
      <sz val="12"/>
      <name val="±¼¸²Ã¼"/>
      <charset val="129"/>
    </font>
    <font>
      <b/>
      <sz val="11"/>
      <color indexed="52"/>
      <name val="Calibri"/>
      <family val="2"/>
    </font>
    <font>
      <b/>
      <sz val="11"/>
      <color indexed="17"/>
      <name val="Calibri"/>
      <family val="2"/>
    </font>
    <font>
      <b/>
      <sz val="11"/>
      <color indexed="53"/>
      <name val="Calibri"/>
      <family val="2"/>
    </font>
    <font>
      <sz val="5.5"/>
      <name val="Helv"/>
      <family val="2"/>
    </font>
    <font>
      <b/>
      <sz val="8"/>
      <color indexed="14"/>
      <name val="Arial"/>
      <family val="2"/>
    </font>
    <font>
      <b/>
      <sz val="11"/>
      <color indexed="9"/>
      <name val="Calibri"/>
      <family val="2"/>
    </font>
    <font>
      <b/>
      <sz val="6"/>
      <name val="Helv"/>
    </font>
    <font>
      <sz val="8"/>
      <name val="Palatino"/>
      <family val="1"/>
    </font>
    <font>
      <sz val="8"/>
      <color indexed="16"/>
      <name val="MS Sans Serif"/>
      <family val="2"/>
    </font>
    <font>
      <sz val="24"/>
      <name val="Arial"/>
      <family val="2"/>
    </font>
    <font>
      <u/>
      <sz val="10"/>
      <name val="MS Sans Serif"/>
      <family val="2"/>
    </font>
    <font>
      <u/>
      <sz val="10"/>
      <name val="Arial"/>
      <family val="2"/>
    </font>
    <font>
      <sz val="10"/>
      <name val="MS Serif"/>
      <family val="1"/>
    </font>
    <font>
      <sz val="10"/>
      <name val="Courier"/>
      <family val="3"/>
    </font>
    <font>
      <i/>
      <sz val="8"/>
      <name val="Arial"/>
      <family val="2"/>
    </font>
    <font>
      <sz val="11"/>
      <name val="Century Gothic"/>
      <family val="2"/>
    </font>
    <font>
      <sz val="10"/>
      <name val="BellStone Sans"/>
    </font>
    <font>
      <b/>
      <sz val="11"/>
      <color indexed="8"/>
      <name val="Calibri"/>
      <family val="2"/>
    </font>
    <font>
      <sz val="10"/>
      <color indexed="16"/>
      <name val="MS Serif"/>
      <family val="1"/>
    </font>
    <font>
      <i/>
      <sz val="11"/>
      <color indexed="23"/>
      <name val="Calibri"/>
      <family val="2"/>
    </font>
    <font>
      <i/>
      <sz val="10"/>
      <color indexed="18"/>
      <name val="Arial"/>
      <family val="2"/>
    </font>
    <font>
      <i/>
      <sz val="10"/>
      <color indexed="23"/>
      <name val="Arial"/>
      <family val="2"/>
    </font>
    <font>
      <sz val="7"/>
      <name val="Palatino"/>
      <family val="1"/>
    </font>
    <font>
      <sz val="11"/>
      <color indexed="17"/>
      <name val="Calibri"/>
      <family val="2"/>
    </font>
    <font>
      <b/>
      <sz val="12"/>
      <color indexed="9"/>
      <name val="Tms Rmn"/>
    </font>
    <font>
      <b/>
      <sz val="12"/>
      <name val="Arial"/>
      <family val="2"/>
    </font>
    <font>
      <b/>
      <i/>
      <sz val="9"/>
      <name val="Arial"/>
      <family val="2"/>
    </font>
    <font>
      <b/>
      <sz val="15"/>
      <color indexed="62"/>
      <name val="Calibri"/>
      <family val="2"/>
    </font>
    <font>
      <b/>
      <sz val="18"/>
      <name val="Arial"/>
      <family val="2"/>
    </font>
    <font>
      <b/>
      <sz val="13"/>
      <color indexed="62"/>
      <name val="Calibri"/>
      <family val="2"/>
    </font>
    <font>
      <b/>
      <sz val="11"/>
      <color indexed="62"/>
      <name val="Calibri"/>
      <family val="2"/>
    </font>
    <font>
      <i/>
      <sz val="14"/>
      <name val="Palatino"/>
      <family val="1"/>
    </font>
    <font>
      <b/>
      <i/>
      <sz val="10"/>
      <name val="Arial"/>
      <family val="2"/>
    </font>
    <font>
      <sz val="9"/>
      <name val="Arial"/>
      <family val="2"/>
    </font>
    <font>
      <b/>
      <sz val="8"/>
      <name val="MS Sans Serif"/>
      <family val="2"/>
    </font>
    <font>
      <sz val="8"/>
      <name val="Century Gothic"/>
      <family val="2"/>
    </font>
    <font>
      <b/>
      <sz val="8"/>
      <name val="Century Gothic"/>
      <family val="2"/>
    </font>
    <font>
      <sz val="11"/>
      <color indexed="62"/>
      <name val="Calibri"/>
      <family val="2"/>
    </font>
    <font>
      <sz val="11"/>
      <color indexed="48"/>
      <name val="Calibri"/>
      <family val="2"/>
    </font>
    <font>
      <sz val="12"/>
      <name val="Helv"/>
    </font>
    <font>
      <sz val="10"/>
      <name val="GillSans Light"/>
      <family val="2"/>
    </font>
    <font>
      <u/>
      <sz val="10"/>
      <color indexed="12"/>
      <name val="Arial"/>
      <family val="2"/>
    </font>
    <font>
      <u/>
      <sz val="10"/>
      <color indexed="36"/>
      <name val="Arial"/>
      <family val="2"/>
    </font>
    <font>
      <sz val="11"/>
      <color indexed="52"/>
      <name val="Calibri"/>
      <family val="2"/>
    </font>
    <font>
      <sz val="11"/>
      <color indexed="53"/>
      <name val="Calibri"/>
      <family val="2"/>
    </font>
    <font>
      <sz val="12"/>
      <color indexed="9"/>
      <name val="Helv"/>
    </font>
    <font>
      <b/>
      <sz val="36"/>
      <name val="Times New Roman"/>
      <family val="1"/>
    </font>
    <font>
      <sz val="11"/>
      <color indexed="60"/>
      <name val="Calibri"/>
      <family val="2"/>
    </font>
    <font>
      <sz val="7"/>
      <name val="Small Fonts"/>
      <family val="2"/>
    </font>
    <font>
      <sz val="12"/>
      <name val="Arial"/>
      <family val="2"/>
    </font>
    <font>
      <sz val="6"/>
      <name val="Arial"/>
      <family val="2"/>
    </font>
    <font>
      <b/>
      <sz val="11"/>
      <color indexed="63"/>
      <name val="Calibri"/>
      <family val="2"/>
    </font>
    <font>
      <b/>
      <i/>
      <sz val="10"/>
      <color indexed="8"/>
      <name val="Arial"/>
      <family val="2"/>
    </font>
    <font>
      <b/>
      <sz val="10"/>
      <color indexed="9"/>
      <name val="Arial"/>
      <family val="2"/>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8"/>
      <name val="Helv"/>
    </font>
    <font>
      <b/>
      <u/>
      <sz val="10"/>
      <name val="Helv"/>
    </font>
    <font>
      <sz val="10"/>
      <color indexed="18"/>
      <name val="Arial"/>
      <family val="2"/>
    </font>
    <font>
      <sz val="10"/>
      <name val="Tms Rmn"/>
    </font>
    <font>
      <b/>
      <sz val="10"/>
      <name val="MS Sans Serif"/>
      <family val="2"/>
    </font>
    <font>
      <sz val="10"/>
      <name val="Antique Olive"/>
      <family val="2"/>
    </font>
    <font>
      <sz val="8"/>
      <name val="Wingdings"/>
      <charset val="2"/>
    </font>
    <font>
      <b/>
      <i/>
      <sz val="9"/>
      <name val="Century Gothic"/>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8"/>
      <color indexed="10"/>
      <name val="Arial"/>
      <family val="2"/>
    </font>
    <font>
      <b/>
      <sz val="11"/>
      <name val="Century Gothic"/>
      <family val="2"/>
    </font>
    <font>
      <sz val="9"/>
      <color indexed="20"/>
      <name val="Arial"/>
      <family val="2"/>
    </font>
    <font>
      <b/>
      <sz val="9"/>
      <color indexed="20"/>
      <name val="Arial"/>
      <family val="2"/>
    </font>
    <font>
      <b/>
      <i/>
      <sz val="12"/>
      <color indexed="9"/>
      <name val="Arial"/>
      <family val="2"/>
    </font>
    <font>
      <b/>
      <sz val="18"/>
      <color indexed="62"/>
      <name val="Cambria"/>
      <family val="2"/>
    </font>
    <font>
      <sz val="8"/>
      <name val="MS Sans Serif"/>
      <family val="2"/>
    </font>
    <font>
      <sz val="8"/>
      <color indexed="8"/>
      <name val="Verdana"/>
      <family val="2"/>
    </font>
    <font>
      <b/>
      <sz val="8"/>
      <color indexed="9"/>
      <name val="Verdana"/>
      <family val="2"/>
    </font>
    <font>
      <b/>
      <sz val="12"/>
      <color indexed="63"/>
      <name val="Verdana"/>
      <family val="2"/>
    </font>
    <font>
      <b/>
      <sz val="8"/>
      <color indexed="8"/>
      <name val="Verdana"/>
      <family val="2"/>
    </font>
    <font>
      <b/>
      <u/>
      <sz val="10"/>
      <color indexed="8"/>
      <name val="Arial"/>
      <family val="2"/>
    </font>
    <font>
      <b/>
      <sz val="8"/>
      <color indexed="17"/>
      <name val="Arial"/>
      <family val="2"/>
    </font>
    <font>
      <b/>
      <sz val="8"/>
      <color indexed="8"/>
      <name val="Helv"/>
    </font>
    <font>
      <b/>
      <sz val="9"/>
      <name val="Arial"/>
      <family val="2"/>
    </font>
    <font>
      <b/>
      <sz val="9"/>
      <name val="Palatino"/>
      <family val="1"/>
    </font>
    <font>
      <sz val="9"/>
      <color indexed="21"/>
      <name val="Helvetica-Black"/>
    </font>
    <font>
      <sz val="9"/>
      <name val="Helvetica-Black"/>
    </font>
    <font>
      <b/>
      <i/>
      <sz val="10"/>
      <color indexed="9"/>
      <name val="Arial"/>
      <family val="2"/>
    </font>
    <font>
      <b/>
      <i/>
      <sz val="10"/>
      <color indexed="32"/>
      <name val="Times New Roman"/>
      <family val="1"/>
    </font>
    <font>
      <b/>
      <sz val="10"/>
      <name val="Helv"/>
    </font>
    <font>
      <sz val="9"/>
      <name val="helv"/>
    </font>
    <font>
      <sz val="8"/>
      <color indexed="10"/>
      <name val="Arial Narrow"/>
      <family val="2"/>
    </font>
    <font>
      <sz val="11"/>
      <color indexed="10"/>
      <name val="Calibri"/>
      <family val="2"/>
    </font>
    <font>
      <sz val="11"/>
      <color indexed="14"/>
      <name val="Calibri"/>
      <family val="2"/>
    </font>
    <font>
      <sz val="7"/>
      <name val="Arial"/>
      <family val="2"/>
    </font>
    <font>
      <b/>
      <sz val="10"/>
      <color indexed="0"/>
      <name val="Arial"/>
      <family val="2"/>
    </font>
    <font>
      <sz val="15"/>
      <name val="Arial"/>
      <family val="2"/>
    </font>
    <font>
      <sz val="10"/>
      <color indexed="8"/>
      <name val="Arial"/>
      <family val="2"/>
    </font>
    <font>
      <sz val="11"/>
      <color indexed="8"/>
      <name val="Calibri"/>
      <family val="2"/>
    </font>
    <font>
      <sz val="8"/>
      <color indexed="8"/>
      <name val="Arial"/>
      <family val="2"/>
    </font>
    <font>
      <sz val="11"/>
      <color indexed="8"/>
      <name val="Arial"/>
      <family val="2"/>
    </font>
    <font>
      <b/>
      <sz val="11"/>
      <color indexed="8"/>
      <name val="Arial"/>
      <family val="2"/>
    </font>
    <font>
      <sz val="24"/>
      <color indexed="12"/>
      <name val="Arial"/>
      <family val="2"/>
    </font>
    <font>
      <b/>
      <sz val="20"/>
      <color indexed="10"/>
      <name val="Arial"/>
      <family val="2"/>
    </font>
    <font>
      <sz val="13"/>
      <color indexed="8"/>
      <name val="Arial"/>
      <family val="2"/>
    </font>
    <font>
      <b/>
      <sz val="13"/>
      <color indexed="8"/>
      <name val="Arial"/>
      <family val="2"/>
    </font>
    <font>
      <sz val="18"/>
      <name val="Arial"/>
      <family val="2"/>
    </font>
    <font>
      <vertAlign val="superscript"/>
      <sz val="11"/>
      <name val="Arial"/>
      <family val="2"/>
    </font>
    <font>
      <sz val="14"/>
      <color indexed="8"/>
      <name val="Arial"/>
      <family val="2"/>
    </font>
    <font>
      <b/>
      <sz val="13"/>
      <name val="Arial"/>
      <family val="2"/>
    </font>
    <font>
      <b/>
      <sz val="20"/>
      <name val="Arial"/>
      <family val="2"/>
    </font>
    <font>
      <sz val="13"/>
      <name val="Arial"/>
      <family val="2"/>
    </font>
    <font>
      <sz val="16"/>
      <name val="Arial"/>
      <family val="2"/>
    </font>
    <font>
      <b/>
      <sz val="16"/>
      <name val="Arial"/>
      <family val="2"/>
    </font>
    <font>
      <b/>
      <sz val="15"/>
      <name val="Arial"/>
      <family val="2"/>
    </font>
    <font>
      <i/>
      <sz val="16"/>
      <name val="Arial"/>
      <family val="2"/>
    </font>
    <font>
      <b/>
      <vertAlign val="superscript"/>
      <sz val="16"/>
      <name val="Arial"/>
      <family val="2"/>
    </font>
    <font>
      <b/>
      <i/>
      <sz val="16"/>
      <name val="Arial"/>
      <family val="2"/>
    </font>
    <font>
      <i/>
      <sz val="15"/>
      <name val="Arial"/>
      <family val="2"/>
    </font>
    <font>
      <vertAlign val="superscript"/>
      <sz val="15"/>
      <name val="Arial"/>
      <family val="2"/>
    </font>
    <font>
      <i/>
      <sz val="13"/>
      <name val="Arial"/>
      <family val="2"/>
    </font>
    <font>
      <b/>
      <vertAlign val="superscript"/>
      <sz val="13"/>
      <name val="Arial"/>
      <family val="2"/>
    </font>
    <font>
      <vertAlign val="superscript"/>
      <sz val="13"/>
      <name val="Arial"/>
      <family val="2"/>
    </font>
    <font>
      <b/>
      <i/>
      <sz val="13"/>
      <name val="Arial"/>
      <family val="2"/>
    </font>
    <font>
      <i/>
      <vertAlign val="superscript"/>
      <sz val="13"/>
      <name val="Arial"/>
      <family val="2"/>
    </font>
    <font>
      <b/>
      <sz val="16"/>
      <color indexed="8"/>
      <name val="Arial"/>
      <family val="2"/>
    </font>
    <font>
      <sz val="16"/>
      <color indexed="8"/>
      <name val="Arial"/>
      <family val="2"/>
    </font>
    <font>
      <i/>
      <sz val="14"/>
      <color indexed="8"/>
      <name val="Arial"/>
      <family val="2"/>
    </font>
    <font>
      <b/>
      <sz val="14"/>
      <color indexed="8"/>
      <name val="Arial"/>
      <family val="2"/>
    </font>
    <font>
      <sz val="14"/>
      <name val="Arial"/>
      <family val="2"/>
    </font>
    <font>
      <b/>
      <sz val="14"/>
      <name val="Arial"/>
      <family val="2"/>
    </font>
    <font>
      <b/>
      <i/>
      <sz val="14"/>
      <name val="Arial"/>
      <family val="2"/>
    </font>
    <font>
      <i/>
      <sz val="14"/>
      <name val="Arial"/>
      <family val="2"/>
    </font>
    <font>
      <b/>
      <sz val="14"/>
      <color indexed="30"/>
      <name val="Arial"/>
      <family val="2"/>
    </font>
    <font>
      <b/>
      <i/>
      <sz val="14"/>
      <color indexed="8"/>
      <name val="Arial"/>
      <family val="2"/>
    </font>
    <font>
      <b/>
      <i/>
      <sz val="13"/>
      <color indexed="8"/>
      <name val="Arial"/>
      <family val="2"/>
    </font>
    <font>
      <i/>
      <sz val="13"/>
      <color indexed="8"/>
      <name val="Arial"/>
      <family val="2"/>
    </font>
    <font>
      <vertAlign val="superscript"/>
      <sz val="14"/>
      <name val="Arial"/>
      <family val="2"/>
    </font>
    <font>
      <sz val="14.5"/>
      <name val="Arial"/>
      <family val="2"/>
    </font>
    <font>
      <i/>
      <sz val="14.5"/>
      <name val="Arial"/>
      <family val="2"/>
    </font>
    <font>
      <sz val="20"/>
      <name val="Arial"/>
      <family val="2"/>
    </font>
    <font>
      <sz val="19"/>
      <name val="Arial"/>
      <family val="2"/>
    </font>
    <font>
      <i/>
      <sz val="18"/>
      <name val="Arial"/>
      <family val="2"/>
    </font>
    <font>
      <sz val="18.2"/>
      <name val="Arial"/>
      <family val="2"/>
    </font>
    <font>
      <i/>
      <sz val="20"/>
      <name val="Arial"/>
      <family val="2"/>
    </font>
    <font>
      <b/>
      <i/>
      <sz val="17"/>
      <name val="Arial"/>
      <family val="2"/>
    </font>
    <font>
      <b/>
      <sz val="19"/>
      <name val="Arial"/>
      <family val="2"/>
    </font>
    <font>
      <i/>
      <sz val="19"/>
      <name val="Arial"/>
      <family val="2"/>
    </font>
    <font>
      <sz val="10"/>
      <color theme="1"/>
      <name val="Arial"/>
      <family val="2"/>
    </font>
    <font>
      <sz val="11"/>
      <color theme="1"/>
      <name val="Calibri"/>
      <family val="2"/>
      <scheme val="minor"/>
    </font>
    <font>
      <sz val="8"/>
      <color theme="1"/>
      <name val="Arial"/>
      <family val="2"/>
    </font>
    <font>
      <sz val="10"/>
      <color rgb="FF0066A4"/>
      <name val="Arial"/>
      <family val="2"/>
    </font>
    <font>
      <b/>
      <sz val="104"/>
      <color rgb="FF0066A4"/>
      <name val="Arial"/>
      <family val="2"/>
    </font>
    <font>
      <sz val="104"/>
      <color rgb="FF0066A4"/>
      <name val="Arial"/>
      <family val="2"/>
    </font>
    <font>
      <b/>
      <sz val="12"/>
      <color rgb="FF0066A4"/>
      <name val="Arial"/>
      <family val="2"/>
    </font>
    <font>
      <b/>
      <vertAlign val="superscript"/>
      <sz val="18"/>
      <name val="Arial"/>
      <family val="2"/>
    </font>
    <font>
      <vertAlign val="superscript"/>
      <sz val="18"/>
      <name val="Arial"/>
      <family val="2"/>
    </font>
    <font>
      <b/>
      <sz val="16"/>
      <color rgb="FF0070C0"/>
      <name val="Arial"/>
      <family val="2"/>
    </font>
    <font>
      <sz val="17"/>
      <name val="Arial"/>
      <family val="2"/>
    </font>
    <font>
      <b/>
      <sz val="17"/>
      <name val="Arial"/>
      <family val="2"/>
    </font>
    <font>
      <i/>
      <sz val="17"/>
      <name val="Arial"/>
      <family val="2"/>
    </font>
    <font>
      <vertAlign val="superscript"/>
      <sz val="19"/>
      <name val="Arial"/>
      <family val="2"/>
    </font>
    <font>
      <vertAlign val="superscript"/>
      <sz val="10"/>
      <name val="Arial"/>
      <family val="2"/>
    </font>
    <font>
      <b/>
      <vertAlign val="superscript"/>
      <sz val="20"/>
      <name val="Arial"/>
      <family val="2"/>
    </font>
    <font>
      <sz val="16"/>
      <color rgb="FFFF0000"/>
      <name val="Arial"/>
      <family val="2"/>
    </font>
    <font>
      <vertAlign val="superscript"/>
      <sz val="16"/>
      <name val="Arial"/>
      <family val="2"/>
    </font>
    <font>
      <sz val="13"/>
      <color theme="1"/>
      <name val="Arial"/>
      <family val="2"/>
    </font>
    <font>
      <b/>
      <vertAlign val="superscript"/>
      <sz val="14"/>
      <name val="Arial"/>
      <family val="2"/>
    </font>
    <font>
      <b/>
      <sz val="16.5"/>
      <name val="Arial"/>
      <family val="2"/>
    </font>
    <font>
      <b/>
      <vertAlign val="superscript"/>
      <sz val="16.5"/>
      <name val="Arial"/>
      <family val="2"/>
    </font>
    <font>
      <b/>
      <sz val="16"/>
      <name val="Helvetica"/>
      <family val="2"/>
    </font>
    <font>
      <b/>
      <i/>
      <sz val="16"/>
      <name val="Helvetica"/>
      <family val="2"/>
    </font>
    <font>
      <i/>
      <sz val="16"/>
      <color rgb="FFFF0000"/>
      <name val="Arial"/>
      <family val="2"/>
    </font>
    <font>
      <b/>
      <sz val="18"/>
      <color theme="1"/>
      <name val="Arial"/>
      <family val="2"/>
    </font>
    <font>
      <b/>
      <i/>
      <sz val="18"/>
      <name val="Arial"/>
      <family val="2"/>
    </font>
    <font>
      <b/>
      <sz val="15"/>
      <color rgb="FFFF0000"/>
      <name val="Arial"/>
      <family val="2"/>
    </font>
    <font>
      <b/>
      <sz val="10"/>
      <color rgb="FFFF0000"/>
      <name val="Arial"/>
      <family val="2"/>
    </font>
    <font>
      <sz val="18"/>
      <color theme="1"/>
      <name val="Arial"/>
      <family val="2"/>
    </font>
    <font>
      <sz val="18"/>
      <color rgb="FFFF0000"/>
      <name val="Arial"/>
      <family val="2"/>
    </font>
    <font>
      <sz val="19"/>
      <color theme="1"/>
      <name val="Arial"/>
      <family val="2"/>
    </font>
    <font>
      <b/>
      <vertAlign val="superscript"/>
      <sz val="13"/>
      <color indexed="8"/>
      <name val="Arial"/>
      <family val="2"/>
    </font>
    <font>
      <sz val="14"/>
      <color theme="1"/>
      <name val="Arial"/>
      <family val="2"/>
    </font>
    <font>
      <sz val="14"/>
      <name val="Aril"/>
    </font>
    <font>
      <sz val="14"/>
      <color indexed="8"/>
      <name val="Aril"/>
    </font>
    <font>
      <i/>
      <sz val="14"/>
      <name val="Aril"/>
    </font>
    <font>
      <sz val="14"/>
      <color indexed="30"/>
      <name val="Aril"/>
    </font>
    <font>
      <i/>
      <sz val="14"/>
      <color indexed="8"/>
      <name val="Aril"/>
    </font>
    <font>
      <b/>
      <sz val="22"/>
      <name val="Arial"/>
      <family val="2"/>
    </font>
    <font>
      <b/>
      <vertAlign val="superscript"/>
      <sz val="22"/>
      <name val="Arial"/>
      <family val="2"/>
    </font>
    <font>
      <sz val="22"/>
      <name val="Arial"/>
      <family val="2"/>
    </font>
    <font>
      <i/>
      <sz val="11"/>
      <color theme="1"/>
      <name val="Arial"/>
      <family val="2"/>
    </font>
    <font>
      <u/>
      <sz val="10"/>
      <color rgb="FF0066A4"/>
      <name val="Arial"/>
      <family val="2"/>
    </font>
    <font>
      <sz val="17.5"/>
      <name val="Arial"/>
      <family val="2"/>
    </font>
    <font>
      <b/>
      <sz val="17.5"/>
      <name val="Arial"/>
      <family val="2"/>
    </font>
    <font>
      <b/>
      <vertAlign val="superscript"/>
      <sz val="17"/>
      <name val="Arial"/>
      <family val="2"/>
    </font>
    <font>
      <b/>
      <vertAlign val="superscript"/>
      <sz val="19"/>
      <name val="Arial"/>
      <family val="2"/>
    </font>
    <font>
      <b/>
      <i/>
      <sz val="15"/>
      <name val="Arial"/>
      <family val="2"/>
    </font>
    <font>
      <sz val="20"/>
      <color theme="1"/>
      <name val="Arial"/>
      <family val="2"/>
    </font>
    <font>
      <b/>
      <sz val="25"/>
      <name val="Arial"/>
      <family val="2"/>
    </font>
    <font>
      <b/>
      <i/>
      <sz val="20"/>
      <name val="Arial"/>
      <family val="2"/>
    </font>
    <font>
      <b/>
      <sz val="20"/>
      <color theme="1"/>
      <name val="Arial"/>
      <family val="2"/>
    </font>
    <font>
      <b/>
      <sz val="20"/>
      <color rgb="FFFF0000"/>
      <name val="Arial"/>
      <family val="2"/>
    </font>
    <font>
      <b/>
      <vertAlign val="subscript"/>
      <sz val="20"/>
      <name val="Arial"/>
      <family val="2"/>
    </font>
    <font>
      <i/>
      <sz val="11"/>
      <name val="Arial"/>
      <family val="2"/>
    </font>
  </fonts>
  <fills count="99">
    <fill>
      <patternFill patternType="none"/>
    </fill>
    <fill>
      <patternFill patternType="gray125"/>
    </fill>
    <fill>
      <patternFill patternType="solid">
        <fgColor indexed="24"/>
      </patternFill>
    </fill>
    <fill>
      <patternFill patternType="solid">
        <fgColor indexed="41"/>
      </patternFill>
    </fill>
    <fill>
      <patternFill patternType="solid">
        <fgColor indexed="40"/>
      </patternFill>
    </fill>
    <fill>
      <patternFill patternType="solid">
        <fgColor indexed="45"/>
      </patternFill>
    </fill>
    <fill>
      <patternFill patternType="solid">
        <fgColor indexed="47"/>
      </patternFill>
    </fill>
    <fill>
      <patternFill patternType="solid">
        <fgColor indexed="29"/>
      </patternFill>
    </fill>
    <fill>
      <patternFill patternType="solid">
        <fgColor indexed="42"/>
      </patternFill>
    </fill>
    <fill>
      <patternFill patternType="solid">
        <fgColor indexed="26"/>
      </patternFill>
    </fill>
    <fill>
      <patternFill patternType="solid">
        <fgColor indexed="50"/>
      </patternFill>
    </fill>
    <fill>
      <patternFill patternType="solid">
        <fgColor indexed="36"/>
      </patternFill>
    </fill>
    <fill>
      <patternFill patternType="solid">
        <fgColor indexed="35"/>
      </patternFill>
    </fill>
    <fill>
      <patternFill patternType="solid">
        <fgColor indexed="9"/>
      </patternFill>
    </fill>
    <fill>
      <patternFill patternType="solid">
        <fgColor indexed="44"/>
      </patternFill>
    </fill>
    <fill>
      <patternFill patternType="solid">
        <fgColor indexed="22"/>
      </patternFill>
    </fill>
    <fill>
      <patternFill patternType="solid">
        <fgColor indexed="54"/>
      </patternFill>
    </fill>
    <fill>
      <patternFill patternType="solid">
        <fgColor indexed="11"/>
      </patternFill>
    </fill>
    <fill>
      <patternFill patternType="solid">
        <fgColor indexed="43"/>
      </patternFill>
    </fill>
    <fill>
      <patternFill patternType="solid">
        <fgColor indexed="57"/>
      </patternFill>
    </fill>
    <fill>
      <patternFill patternType="solid">
        <fgColor indexed="37"/>
      </patternFill>
    </fill>
    <fill>
      <patternFill patternType="solid">
        <fgColor indexed="51"/>
      </patternFill>
    </fill>
    <fill>
      <patternFill patternType="solid">
        <fgColor indexed="58"/>
      </patternFill>
    </fill>
    <fill>
      <patternFill patternType="solid">
        <fgColor indexed="49"/>
      </patternFill>
    </fill>
    <fill>
      <patternFill patternType="solid">
        <fgColor indexed="52"/>
      </patternFill>
    </fill>
    <fill>
      <patternFill patternType="solid">
        <fgColor indexed="26"/>
        <bgColor indexed="64"/>
      </patternFill>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23"/>
        <bgColor indexed="23"/>
      </patternFill>
    </fill>
    <fill>
      <patternFill patternType="solid">
        <fgColor indexed="49"/>
        <bgColor indexed="49"/>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52"/>
        <bgColor indexed="52"/>
      </patternFill>
    </fill>
    <fill>
      <patternFill patternType="solid">
        <fgColor indexed="9"/>
        <bgColor indexed="64"/>
      </patternFill>
    </fill>
    <fill>
      <patternFill patternType="solid">
        <fgColor indexed="44"/>
        <bgColor indexed="64"/>
      </patternFill>
    </fill>
    <fill>
      <patternFill patternType="solid">
        <fgColor indexed="23"/>
        <bgColor indexed="64"/>
      </patternFill>
    </fill>
    <fill>
      <patternFill patternType="solid">
        <fgColor indexed="22"/>
        <bgColor indexed="64"/>
      </patternFill>
    </fill>
    <fill>
      <patternFill patternType="solid">
        <fgColor indexed="35"/>
        <bgColor indexed="35"/>
      </patternFill>
    </fill>
    <fill>
      <patternFill patternType="solid">
        <fgColor indexed="9"/>
        <bgColor indexed="9"/>
      </patternFill>
    </fill>
    <fill>
      <patternFill patternType="solid">
        <fgColor indexed="65"/>
        <bgColor indexed="64"/>
      </patternFill>
    </fill>
    <fill>
      <patternFill patternType="solid">
        <fgColor indexed="38"/>
      </patternFill>
    </fill>
    <fill>
      <patternFill patternType="solid">
        <fgColor indexed="15"/>
        <bgColor indexed="64"/>
      </patternFill>
    </fill>
    <fill>
      <patternFill patternType="lightGray">
        <fgColor indexed="12"/>
      </patternFill>
    </fill>
    <fill>
      <patternFill patternType="lightGray">
        <fgColor indexed="9"/>
      </patternFill>
    </fill>
    <fill>
      <patternFill patternType="lightUp">
        <fgColor indexed="9"/>
        <bgColor indexed="55"/>
      </patternFill>
    </fill>
    <fill>
      <patternFill patternType="lightUp">
        <fgColor indexed="9"/>
        <bgColor indexed="24"/>
      </patternFill>
    </fill>
    <fill>
      <patternFill patternType="lightUp">
        <fgColor indexed="9"/>
        <bgColor indexed="29"/>
      </patternFill>
    </fill>
    <fill>
      <patternFill patternType="lightUp">
        <fgColor indexed="9"/>
        <bgColor indexed="12"/>
      </patternFill>
    </fill>
    <fill>
      <patternFill patternType="lightUp">
        <fgColor indexed="9"/>
        <bgColor indexed="57"/>
      </patternFill>
    </fill>
    <fill>
      <patternFill patternType="solid">
        <fgColor indexed="42"/>
        <bgColor indexed="42"/>
      </patternFill>
    </fill>
    <fill>
      <patternFill patternType="solid">
        <fgColor indexed="15"/>
      </patternFill>
    </fill>
    <fill>
      <patternFill patternType="solid">
        <fgColor indexed="13"/>
        <bgColor indexed="64"/>
      </patternFill>
    </fill>
    <fill>
      <patternFill patternType="solid">
        <fgColor indexed="12"/>
      </patternFill>
    </fill>
    <fill>
      <patternFill patternType="solid">
        <fgColor indexed="33"/>
        <bgColor indexed="64"/>
      </patternFill>
    </fill>
    <fill>
      <patternFill patternType="solid">
        <fgColor indexed="13"/>
      </patternFill>
    </fill>
    <fill>
      <patternFill patternType="solid">
        <fgColor indexed="17"/>
      </patternFill>
    </fill>
    <fill>
      <patternFill patternType="mediumGray">
        <fgColor indexed="22"/>
      </patternFill>
    </fill>
    <fill>
      <patternFill patternType="darkVertical"/>
    </fill>
    <fill>
      <patternFill patternType="gray0625"/>
    </fill>
    <fill>
      <patternFill patternType="solid">
        <fgColor indexed="43"/>
        <bgColor indexed="64"/>
      </patternFill>
    </fill>
    <fill>
      <patternFill patternType="solid">
        <fgColor indexed="40"/>
        <bgColor indexed="64"/>
      </patternFill>
    </fill>
    <fill>
      <patternFill patternType="lightUp">
        <fgColor indexed="48"/>
        <bgColor indexed="41"/>
      </patternFill>
    </fill>
    <fill>
      <patternFill patternType="solid">
        <fgColor indexed="54"/>
        <bgColor indexed="64"/>
      </patternFill>
    </fill>
    <fill>
      <patternFill patternType="solid">
        <fgColor indexed="41"/>
        <bgColor indexed="64"/>
      </patternFill>
    </fill>
    <fill>
      <patternFill patternType="solid">
        <fgColor indexed="20"/>
      </patternFill>
    </fill>
    <fill>
      <patternFill patternType="solid">
        <fgColor indexed="51"/>
        <bgColor indexed="64"/>
      </patternFill>
    </fill>
    <fill>
      <patternFill patternType="solid">
        <fgColor indexed="63"/>
        <bgColor indexed="64"/>
      </patternFill>
    </fill>
    <fill>
      <patternFill patternType="solid">
        <fgColor indexed="56"/>
        <bgColor indexed="64"/>
      </patternFill>
    </fill>
    <fill>
      <patternFill patternType="solid">
        <fgColor indexed="61"/>
        <bgColor indexed="64"/>
      </patternFill>
    </fill>
    <fill>
      <patternFill patternType="solid">
        <fgColor indexed="60"/>
        <bgColor indexed="64"/>
      </patternFill>
    </fill>
    <fill>
      <patternFill patternType="solid">
        <fgColor indexed="16"/>
        <bgColor indexed="64"/>
      </patternFill>
    </fill>
    <fill>
      <patternFill patternType="solid">
        <fgColor indexed="8"/>
        <bgColor indexed="64"/>
      </patternFill>
    </fill>
    <fill>
      <patternFill patternType="solid">
        <fgColor indexed="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rgb="FFBFBFBF"/>
        <bgColor indexed="64"/>
      </patternFill>
    </fill>
    <fill>
      <patternFill patternType="solid">
        <fgColor rgb="FFC0C0C0"/>
        <bgColor indexed="64"/>
      </patternFill>
    </fill>
  </fills>
  <borders count="77">
    <border>
      <left/>
      <right/>
      <top/>
      <bottom/>
      <diagonal/>
    </border>
    <border>
      <left style="thin">
        <color indexed="64"/>
      </left>
      <right/>
      <top/>
      <bottom/>
      <diagonal/>
    </border>
    <border>
      <left style="thin">
        <color indexed="64"/>
      </left>
      <right style="thin">
        <color indexed="64"/>
      </right>
      <top/>
      <bottom/>
      <diagonal/>
    </border>
    <border>
      <left style="double">
        <color indexed="64"/>
      </left>
      <right/>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diagonalDown="1">
      <left/>
      <right/>
      <top/>
      <bottom/>
      <diagonal/>
    </border>
    <border>
      <left/>
      <right/>
      <top/>
      <bottom style="medium">
        <color indexed="64"/>
      </bottom>
      <diagonal/>
    </border>
    <border>
      <left/>
      <right/>
      <top/>
      <bottom style="thin">
        <color indexed="4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right/>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49"/>
      </bottom>
      <diagonal/>
    </border>
    <border>
      <left/>
      <right/>
      <top/>
      <bottom style="thick">
        <color indexed="48"/>
      </bottom>
      <diagonal/>
    </border>
    <border>
      <left/>
      <right/>
      <top/>
      <bottom style="thick">
        <color indexed="22"/>
      </bottom>
      <diagonal/>
    </border>
    <border>
      <left/>
      <right/>
      <top/>
      <bottom style="thick">
        <color indexed="24"/>
      </bottom>
      <diagonal/>
    </border>
    <border>
      <left/>
      <right/>
      <top/>
      <bottom style="medium">
        <color indexed="24"/>
      </bottom>
      <diagonal/>
    </border>
    <border>
      <left style="hair">
        <color indexed="64"/>
      </left>
      <right style="hair">
        <color indexed="64"/>
      </right>
      <top style="medium">
        <color indexed="64"/>
      </top>
      <bottom style="hair">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top/>
      <bottom style="double">
        <color indexed="17"/>
      </bottom>
      <diagonal/>
    </border>
    <border>
      <left/>
      <right/>
      <top/>
      <bottom style="double">
        <color indexed="53"/>
      </bottom>
      <diagonal/>
    </border>
    <border>
      <left style="thin">
        <color indexed="64"/>
      </left>
      <right style="thin">
        <color indexed="64"/>
      </right>
      <top/>
      <bottom style="hair">
        <color indexed="64"/>
      </bottom>
      <diagonal/>
    </border>
    <border>
      <left/>
      <right/>
      <top/>
      <bottom style="thin">
        <color indexed="64"/>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64"/>
      </left>
      <right/>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51"/>
      </left>
      <right style="thin">
        <color indexed="51"/>
      </right>
      <top/>
      <bottom/>
      <diagonal/>
    </border>
    <border>
      <left style="thin">
        <color indexed="9"/>
      </left>
      <right style="thin">
        <color indexed="9"/>
      </right>
      <top style="thin">
        <color indexed="9"/>
      </top>
      <bottom style="thin">
        <color indexed="9"/>
      </bottom>
      <diagonal/>
    </border>
    <border>
      <left style="medium">
        <color indexed="62"/>
      </left>
      <right style="medium">
        <color indexed="62"/>
      </right>
      <top style="medium">
        <color indexed="62"/>
      </top>
      <bottom style="medium">
        <color indexed="62"/>
      </bottom>
      <diagonal/>
    </border>
    <border>
      <left/>
      <right/>
      <top/>
      <bottom style="medium">
        <color indexed="39"/>
      </bottom>
      <diagonal/>
    </border>
    <border>
      <left/>
      <right/>
      <top style="thin">
        <color indexed="49"/>
      </top>
      <bottom style="double">
        <color indexed="49"/>
      </bottom>
      <diagonal/>
    </border>
    <border>
      <left/>
      <right/>
      <top style="thin">
        <color indexed="48"/>
      </top>
      <bottom style="double">
        <color indexed="48"/>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medium">
        <color indexed="64"/>
      </bottom>
      <diagonal/>
    </border>
    <border>
      <left style="double">
        <color indexed="64"/>
      </left>
      <right style="double">
        <color indexed="64"/>
      </right>
      <top/>
      <bottom/>
      <diagonal/>
    </border>
    <border>
      <left style="double">
        <color indexed="64"/>
      </left>
      <right style="double">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double">
        <color indexed="64"/>
      </left>
      <right style="double">
        <color indexed="64"/>
      </right>
      <top style="thin">
        <color indexed="64"/>
      </top>
      <bottom style="medium">
        <color indexed="64"/>
      </bottom>
      <diagonal/>
    </border>
    <border>
      <left/>
      <right/>
      <top style="thin">
        <color indexed="64"/>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top/>
      <bottom style="medium">
        <color indexed="64"/>
      </bottom>
      <diagonal/>
    </border>
    <border>
      <left style="double">
        <color indexed="64"/>
      </left>
      <right style="double">
        <color indexed="64"/>
      </right>
      <top/>
      <bottom style="double">
        <color indexed="64"/>
      </bottom>
      <diagonal/>
    </border>
    <border>
      <left style="double">
        <color indexed="64"/>
      </left>
      <right/>
      <top/>
      <bottom/>
      <diagonal/>
    </border>
    <border>
      <left style="double">
        <color indexed="64"/>
      </left>
      <right/>
      <top style="thin">
        <color indexed="64"/>
      </top>
      <bottom style="thin">
        <color indexed="64"/>
      </bottom>
      <diagonal/>
    </border>
    <border>
      <left style="double">
        <color indexed="64"/>
      </left>
      <right style="double">
        <color indexed="64"/>
      </right>
      <top/>
      <bottom style="thin">
        <color indexed="64"/>
      </bottom>
      <diagonal/>
    </border>
    <border>
      <left/>
      <right/>
      <top/>
      <bottom style="hair">
        <color indexed="64"/>
      </bottom>
      <diagonal/>
    </border>
    <border>
      <left style="double">
        <color indexed="64"/>
      </left>
      <right/>
      <top/>
      <bottom style="thin">
        <color indexed="64"/>
      </bottom>
      <diagonal/>
    </border>
    <border>
      <left/>
      <right/>
      <top style="double">
        <color indexed="64"/>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style="double">
        <color indexed="64"/>
      </left>
      <right style="double">
        <color indexed="64"/>
      </right>
      <top style="medium">
        <color indexed="64"/>
      </top>
      <bottom/>
      <diagonal/>
    </border>
    <border>
      <left style="double">
        <color indexed="64"/>
      </left>
      <right style="double">
        <color indexed="64"/>
      </right>
      <top style="thin">
        <color indexed="64"/>
      </top>
      <bottom style="double">
        <color indexed="64"/>
      </bottom>
      <diagonal/>
    </border>
    <border>
      <left style="double">
        <color indexed="64"/>
      </left>
      <right/>
      <top style="medium">
        <color indexed="64"/>
      </top>
      <bottom/>
      <diagonal/>
    </border>
    <border>
      <left style="double">
        <color indexed="64"/>
      </left>
      <right style="double">
        <color indexed="64"/>
      </right>
      <top style="double">
        <color indexed="64"/>
      </top>
      <bottom style="thin">
        <color indexed="64"/>
      </bottom>
      <diagonal/>
    </border>
  </borders>
  <cellStyleXfs count="1666">
    <xf numFmtId="0" fontId="0" fillId="0" borderId="0"/>
    <xf numFmtId="0" fontId="3" fillId="0" borderId="0"/>
    <xf numFmtId="0" fontId="3" fillId="0" borderId="0"/>
    <xf numFmtId="3" fontId="4" fillId="0" borderId="0" applyFont="0" applyFill="0" applyBorder="0" applyAlignment="0" applyProtection="0"/>
    <xf numFmtId="166" fontId="5" fillId="0" borderId="0" applyFont="0" applyFill="0" applyBorder="0" applyAlignment="0" applyProtection="0"/>
    <xf numFmtId="167" fontId="3" fillId="0" borderId="0" applyFont="0" applyFill="0" applyBorder="0" applyAlignment="0" applyProtection="0"/>
    <xf numFmtId="0" fontId="3" fillId="0" borderId="0"/>
    <xf numFmtId="0" fontId="3" fillId="0" borderId="0"/>
    <xf numFmtId="0" fontId="6" fillId="0" borderId="0" applyNumberFormat="0" applyFont="0" applyFill="0" applyBorder="0" applyAlignment="0" applyProtection="0"/>
    <xf numFmtId="3" fontId="7" fillId="0" borderId="0"/>
    <xf numFmtId="3" fontId="7" fillId="0" borderId="0"/>
    <xf numFmtId="3" fontId="7" fillId="0" borderId="0"/>
    <xf numFmtId="3" fontId="7" fillId="0" borderId="0"/>
    <xf numFmtId="0" fontId="3" fillId="0" borderId="0"/>
    <xf numFmtId="0" fontId="8" fillId="0" borderId="0"/>
    <xf numFmtId="0" fontId="3" fillId="0" borderId="0"/>
    <xf numFmtId="168"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0" fontId="9" fillId="0" borderId="0"/>
    <xf numFmtId="168" fontId="3" fillId="0" borderId="0">
      <alignment horizontal="left" wrapText="1"/>
    </xf>
    <xf numFmtId="169" fontId="3" fillId="0" borderId="0">
      <alignment horizontal="left" wrapText="1"/>
    </xf>
    <xf numFmtId="0" fontId="10" fillId="0" borderId="0"/>
    <xf numFmtId="0" fontId="9" fillId="0" borderId="0"/>
    <xf numFmtId="0" fontId="9" fillId="0" borderId="0"/>
    <xf numFmtId="0" fontId="9" fillId="0" borderId="0"/>
    <xf numFmtId="0" fontId="3" fillId="0" borderId="0" applyFont="0" applyFill="0" applyBorder="0" applyAlignment="0" applyProtection="0"/>
    <xf numFmtId="0" fontId="3" fillId="0" borderId="0" applyFont="0" applyFill="0" applyBorder="0" applyAlignment="0" applyProtection="0"/>
    <xf numFmtId="168" fontId="3" fillId="0" borderId="0">
      <alignment horizontal="left" wrapText="1"/>
    </xf>
    <xf numFmtId="168" fontId="3" fillId="0" borderId="0">
      <alignment horizontal="left" wrapText="1"/>
    </xf>
    <xf numFmtId="168" fontId="3" fillId="0" borderId="0">
      <alignment horizontal="left" wrapText="1"/>
    </xf>
    <xf numFmtId="0" fontId="9" fillId="0" borderId="0"/>
    <xf numFmtId="0" fontId="11" fillId="0" borderId="0">
      <alignment vertical="top"/>
    </xf>
    <xf numFmtId="168" fontId="3" fillId="0" borderId="0">
      <alignment horizontal="left" wrapText="1"/>
    </xf>
    <xf numFmtId="0" fontId="11" fillId="0" borderId="0">
      <alignment vertical="top"/>
    </xf>
    <xf numFmtId="0" fontId="9" fillId="0" borderId="0"/>
    <xf numFmtId="168" fontId="3" fillId="0" borderId="0">
      <alignment horizontal="left" wrapText="1"/>
    </xf>
    <xf numFmtId="0" fontId="9" fillId="0" borderId="0"/>
    <xf numFmtId="0" fontId="3" fillId="0" borderId="0"/>
    <xf numFmtId="0" fontId="9" fillId="0" borderId="0"/>
    <xf numFmtId="0" fontId="9" fillId="0" borderId="0"/>
    <xf numFmtId="0" fontId="9" fillId="0" borderId="0"/>
    <xf numFmtId="0" fontId="9" fillId="0" borderId="0"/>
    <xf numFmtId="168" fontId="3" fillId="0" borderId="0">
      <alignment horizontal="left" wrapText="1"/>
    </xf>
    <xf numFmtId="0" fontId="9" fillId="0" borderId="0"/>
    <xf numFmtId="0" fontId="10" fillId="0" borderId="0"/>
    <xf numFmtId="168" fontId="3" fillId="0" borderId="0">
      <alignment horizontal="left" wrapText="1"/>
    </xf>
    <xf numFmtId="168" fontId="3" fillId="0" borderId="0">
      <alignment horizontal="left" wrapText="1"/>
    </xf>
    <xf numFmtId="0" fontId="9" fillId="0" borderId="0"/>
    <xf numFmtId="0" fontId="9" fillId="0" borderId="0"/>
    <xf numFmtId="0" fontId="9" fillId="0" borderId="0"/>
    <xf numFmtId="168" fontId="3" fillId="0" borderId="0">
      <alignment horizontal="left" wrapText="1"/>
    </xf>
    <xf numFmtId="168" fontId="3" fillId="0" borderId="0">
      <alignment horizontal="left" wrapText="1"/>
    </xf>
    <xf numFmtId="0" fontId="9" fillId="0" borderId="0"/>
    <xf numFmtId="0" fontId="9" fillId="0" borderId="0"/>
    <xf numFmtId="0" fontId="9" fillId="0" borderId="0"/>
    <xf numFmtId="0" fontId="9" fillId="0" borderId="0"/>
    <xf numFmtId="168" fontId="3" fillId="0" borderId="0">
      <alignment horizontal="left" wrapText="1"/>
    </xf>
    <xf numFmtId="169" fontId="3" fillId="0" borderId="0">
      <alignment horizontal="left" wrapText="1"/>
    </xf>
    <xf numFmtId="0" fontId="9" fillId="0" borderId="0"/>
    <xf numFmtId="0" fontId="9" fillId="0" borderId="0"/>
    <xf numFmtId="0" fontId="9" fillId="0" borderId="0"/>
    <xf numFmtId="0" fontId="9" fillId="0" borderId="0"/>
    <xf numFmtId="0" fontId="9" fillId="0" borderId="0"/>
    <xf numFmtId="168" fontId="3" fillId="0" borderId="0">
      <alignment horizontal="left" wrapText="1"/>
    </xf>
    <xf numFmtId="0" fontId="11" fillId="0" borderId="0">
      <alignment vertical="top"/>
    </xf>
    <xf numFmtId="168" fontId="3" fillId="0" borderId="0">
      <alignment horizontal="left" wrapText="1"/>
    </xf>
    <xf numFmtId="0" fontId="11" fillId="0" borderId="0">
      <alignment vertical="top"/>
    </xf>
    <xf numFmtId="0" fontId="3" fillId="0" borderId="0">
      <alignment vertical="top"/>
    </xf>
    <xf numFmtId="170" fontId="3" fillId="0" borderId="0" applyFont="0" applyFill="0" applyBorder="0" applyAlignment="0" applyProtection="0"/>
    <xf numFmtId="171" fontId="3" fillId="0" borderId="0" applyFont="0" applyFill="0" applyBorder="0" applyAlignment="0" applyProtection="0"/>
    <xf numFmtId="0" fontId="9" fillId="0" borderId="0"/>
    <xf numFmtId="0" fontId="9" fillId="0" borderId="0"/>
    <xf numFmtId="0" fontId="9" fillId="0" borderId="0"/>
    <xf numFmtId="168" fontId="3" fillId="0" borderId="0">
      <alignment horizontal="left" wrapText="1"/>
    </xf>
    <xf numFmtId="0" fontId="9" fillId="0" borderId="0"/>
    <xf numFmtId="0" fontId="9" fillId="0" borderId="0"/>
    <xf numFmtId="168" fontId="3" fillId="0" borderId="0">
      <alignment horizontal="left" wrapText="1"/>
    </xf>
    <xf numFmtId="0" fontId="9" fillId="0" borderId="0"/>
    <xf numFmtId="168" fontId="3" fillId="0" borderId="0">
      <alignment horizontal="left" wrapText="1"/>
    </xf>
    <xf numFmtId="0" fontId="9" fillId="0" borderId="0"/>
    <xf numFmtId="0" fontId="9" fillId="0" borderId="0"/>
    <xf numFmtId="0" fontId="9" fillId="0" borderId="0"/>
    <xf numFmtId="0" fontId="9" fillId="0" borderId="0"/>
    <xf numFmtId="0" fontId="9" fillId="0" borderId="0"/>
    <xf numFmtId="172" fontId="3" fillId="0" borderId="0" applyFont="0" applyFill="0" applyBorder="0" applyAlignment="0" applyProtection="0"/>
    <xf numFmtId="173" fontId="3" fillId="0" borderId="0" applyFont="0" applyFill="0" applyBorder="0" applyAlignment="0" applyProtection="0"/>
    <xf numFmtId="39" fontId="3" fillId="0" borderId="0" applyFont="0" applyFill="0" applyBorder="0" applyAlignment="0" applyProtection="0"/>
    <xf numFmtId="0" fontId="3" fillId="0" borderId="0"/>
    <xf numFmtId="0" fontId="11" fillId="0" borderId="0">
      <alignment vertical="top"/>
    </xf>
    <xf numFmtId="168" fontId="3" fillId="0" borderId="0">
      <alignment horizontal="left" wrapText="1"/>
    </xf>
    <xf numFmtId="0" fontId="9" fillId="0" borderId="0"/>
    <xf numFmtId="0" fontId="9" fillId="0" borderId="0"/>
    <xf numFmtId="0" fontId="9" fillId="0" borderId="0"/>
    <xf numFmtId="0" fontId="9" fillId="0" borderId="0"/>
    <xf numFmtId="168" fontId="3" fillId="0" borderId="0">
      <alignment horizontal="left" wrapText="1"/>
    </xf>
    <xf numFmtId="0" fontId="3" fillId="0" borderId="0">
      <alignment horizontal="left" wrapText="1"/>
    </xf>
    <xf numFmtId="0" fontId="11" fillId="0" borderId="0">
      <alignment vertical="top"/>
    </xf>
    <xf numFmtId="0" fontId="9" fillId="0" borderId="0"/>
    <xf numFmtId="168" fontId="3" fillId="0" borderId="0">
      <alignment horizontal="left" wrapText="1"/>
    </xf>
    <xf numFmtId="0" fontId="9" fillId="0" borderId="0"/>
    <xf numFmtId="0" fontId="9" fillId="0" borderId="0"/>
    <xf numFmtId="0" fontId="9" fillId="0" borderId="0"/>
    <xf numFmtId="0" fontId="9" fillId="0" borderId="0"/>
    <xf numFmtId="0" fontId="9" fillId="0" borderId="0"/>
    <xf numFmtId="0" fontId="9" fillId="0" borderId="0"/>
    <xf numFmtId="168" fontId="3" fillId="0" borderId="0">
      <alignment horizontal="left" wrapText="1"/>
    </xf>
    <xf numFmtId="168" fontId="3" fillId="0" borderId="0">
      <alignment horizontal="left" wrapText="1"/>
    </xf>
    <xf numFmtId="0" fontId="9" fillId="0" borderId="0"/>
    <xf numFmtId="168" fontId="3" fillId="0" borderId="0">
      <alignment horizontal="left" wrapText="1"/>
    </xf>
    <xf numFmtId="0" fontId="3" fillId="0" borderId="0" applyFont="0" applyFill="0" applyBorder="0" applyAlignment="0" applyProtection="0"/>
    <xf numFmtId="168" fontId="3" fillId="0" borderId="0">
      <alignment horizontal="left" wrapText="1"/>
    </xf>
    <xf numFmtId="169" fontId="3" fillId="0" borderId="0">
      <alignment horizontal="left" wrapText="1"/>
    </xf>
    <xf numFmtId="0" fontId="9" fillId="0" borderId="0"/>
    <xf numFmtId="0" fontId="9" fillId="0" borderId="0"/>
    <xf numFmtId="168" fontId="3" fillId="0" borderId="0">
      <alignment horizontal="left" wrapText="1"/>
    </xf>
    <xf numFmtId="0" fontId="11" fillId="0" borderId="0">
      <alignment vertical="top"/>
    </xf>
    <xf numFmtId="0" fontId="3" fillId="0" borderId="0">
      <alignment vertical="top"/>
    </xf>
    <xf numFmtId="0" fontId="9" fillId="0" borderId="0"/>
    <xf numFmtId="0" fontId="3" fillId="0" borderId="0"/>
    <xf numFmtId="0" fontId="9" fillId="0" borderId="0"/>
    <xf numFmtId="0" fontId="11" fillId="0" borderId="0">
      <alignment vertical="top"/>
    </xf>
    <xf numFmtId="174" fontId="3" fillId="0" borderId="0" applyFont="0" applyFill="0" applyBorder="0" applyAlignment="0" applyProtection="0"/>
    <xf numFmtId="175" fontId="3" fillId="0" borderId="0" applyFont="0" applyFill="0" applyBorder="0" applyAlignment="0" applyProtection="0"/>
    <xf numFmtId="176" fontId="3" fillId="0" borderId="0" applyFont="0" applyFill="0" applyBorder="0" applyAlignment="0" applyProtection="0"/>
    <xf numFmtId="177" fontId="3" fillId="0" borderId="0" applyFont="0" applyFill="0" applyBorder="0" applyAlignment="0" applyProtection="0"/>
    <xf numFmtId="3" fontId="12" fillId="0" borderId="1" applyNumberFormat="0" applyFill="0" applyBorder="0" applyAlignment="0" applyProtection="0"/>
    <xf numFmtId="3" fontId="3" fillId="0" borderId="1" applyNumberFormat="0" applyFill="0" applyBorder="0" applyAlignment="0" applyProtection="0"/>
    <xf numFmtId="168" fontId="3" fillId="0" borderId="0">
      <alignment horizontal="left" wrapText="1"/>
    </xf>
    <xf numFmtId="0" fontId="9" fillId="0" borderId="0"/>
    <xf numFmtId="0" fontId="9" fillId="0" borderId="0"/>
    <xf numFmtId="178"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1" fontId="3" fillId="0" borderId="0" applyFont="0" applyFill="0" applyBorder="0" applyAlignment="0" applyProtection="0"/>
    <xf numFmtId="0" fontId="9" fillId="0" borderId="0"/>
    <xf numFmtId="168"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0" fontId="10" fillId="0" borderId="0"/>
    <xf numFmtId="0" fontId="9" fillId="0" borderId="0"/>
    <xf numFmtId="168" fontId="3" fillId="0" borderId="0">
      <alignment horizontal="left" wrapText="1"/>
    </xf>
    <xf numFmtId="169"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0" fontId="13" fillId="0" borderId="0" applyNumberFormat="0" applyFill="0" applyBorder="0" applyProtection="0">
      <alignment horizontal="centerContinuous"/>
    </xf>
    <xf numFmtId="0" fontId="10" fillId="0" borderId="0"/>
    <xf numFmtId="168" fontId="3" fillId="0" borderId="0">
      <alignment horizontal="left" wrapText="1"/>
    </xf>
    <xf numFmtId="0" fontId="9" fillId="0" borderId="0"/>
    <xf numFmtId="0" fontId="9" fillId="0" borderId="0"/>
    <xf numFmtId="0" fontId="9" fillId="0" borderId="0"/>
    <xf numFmtId="168" fontId="3" fillId="0" borderId="0">
      <alignment horizontal="left" wrapText="1"/>
    </xf>
    <xf numFmtId="168" fontId="3" fillId="0" borderId="0">
      <alignment horizontal="left" wrapText="1"/>
    </xf>
    <xf numFmtId="0" fontId="9" fillId="0" borderId="0"/>
    <xf numFmtId="168"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0" fontId="9" fillId="0" borderId="0"/>
    <xf numFmtId="182" fontId="14" fillId="0" borderId="0" applyFont="0" applyFill="0" applyBorder="0" applyAlignment="0" applyProtection="0"/>
    <xf numFmtId="183" fontId="14" fillId="0" borderId="0" applyFont="0" applyFill="0" applyBorder="0" applyAlignment="0" applyProtection="0"/>
    <xf numFmtId="0" fontId="3" fillId="0" borderId="0"/>
    <xf numFmtId="0" fontId="3" fillId="0" borderId="0"/>
    <xf numFmtId="0" fontId="9" fillId="0" borderId="0"/>
    <xf numFmtId="10" fontId="4" fillId="0" borderId="0" applyFont="0" applyFill="0" applyBorder="0" applyAlignment="0" applyProtection="0"/>
    <xf numFmtId="9" fontId="15" fillId="0" borderId="0" applyFont="0" applyFill="0" applyBorder="0" applyAlignment="0" applyProtection="0"/>
    <xf numFmtId="0" fontId="16" fillId="2" borderId="0" applyNumberFormat="0" applyBorder="0" applyAlignment="0" applyProtection="0"/>
    <xf numFmtId="0" fontId="11" fillId="3" borderId="0" applyNumberFormat="0" applyBorder="0" applyAlignment="0" applyProtection="0"/>
    <xf numFmtId="0" fontId="2" fillId="2" borderId="0" applyNumberFormat="0" applyBorder="0" applyAlignment="0" applyProtection="0"/>
    <xf numFmtId="0" fontId="16" fillId="2" borderId="0" applyNumberFormat="0" applyBorder="0" applyAlignment="0" applyProtection="0"/>
    <xf numFmtId="0" fontId="11" fillId="3" borderId="0" applyNumberFormat="0" applyBorder="0" applyAlignment="0" applyProtection="0"/>
    <xf numFmtId="0" fontId="2" fillId="2"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6" fillId="6" borderId="0" applyNumberFormat="0" applyBorder="0" applyAlignment="0" applyProtection="0"/>
    <xf numFmtId="0" fontId="11" fillId="4" borderId="0" applyNumberFormat="0" applyBorder="0" applyAlignment="0" applyProtection="0"/>
    <xf numFmtId="0" fontId="2" fillId="6" borderId="0" applyNumberFormat="0" applyBorder="0" applyAlignment="0" applyProtection="0"/>
    <xf numFmtId="0" fontId="16" fillId="6" borderId="0" applyNumberFormat="0" applyBorder="0" applyAlignment="0" applyProtection="0"/>
    <xf numFmtId="0" fontId="11" fillId="4" borderId="0" applyNumberFormat="0" applyBorder="0" applyAlignment="0" applyProtection="0"/>
    <xf numFmtId="0" fontId="2" fillId="6" borderId="0" applyNumberFormat="0" applyBorder="0" applyAlignment="0" applyProtection="0"/>
    <xf numFmtId="0" fontId="11" fillId="7"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6" fillId="9" borderId="0" applyNumberFormat="0" applyBorder="0" applyAlignment="0" applyProtection="0"/>
    <xf numFmtId="0" fontId="11" fillId="10" borderId="0" applyNumberFormat="0" applyBorder="0" applyAlignment="0" applyProtection="0"/>
    <xf numFmtId="0" fontId="2" fillId="9" borderId="0" applyNumberFormat="0" applyBorder="0" applyAlignment="0" applyProtection="0"/>
    <xf numFmtId="0" fontId="16" fillId="9" borderId="0" applyNumberFormat="0" applyBorder="0" applyAlignment="0" applyProtection="0"/>
    <xf numFmtId="0" fontId="11" fillId="10" borderId="0" applyNumberFormat="0" applyBorder="0" applyAlignment="0" applyProtection="0"/>
    <xf numFmtId="0" fontId="2"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16" fillId="11" borderId="0" applyNumberFormat="0" applyBorder="0" applyAlignment="0" applyProtection="0"/>
    <xf numFmtId="0" fontId="11" fillId="12" borderId="0" applyNumberFormat="0" applyBorder="0" applyAlignment="0" applyProtection="0"/>
    <xf numFmtId="0" fontId="2" fillId="11" borderId="0" applyNumberFormat="0" applyBorder="0" applyAlignment="0" applyProtection="0"/>
    <xf numFmtId="0" fontId="16" fillId="11" borderId="0" applyNumberFormat="0" applyBorder="0" applyAlignment="0" applyProtection="0"/>
    <xf numFmtId="0" fontId="11" fillId="12" borderId="0" applyNumberFormat="0" applyBorder="0" applyAlignment="0" applyProtection="0"/>
    <xf numFmtId="0" fontId="2" fillId="11" borderId="0" applyNumberFormat="0" applyBorder="0" applyAlignment="0" applyProtection="0"/>
    <xf numFmtId="0" fontId="11" fillId="13"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6" fillId="2" borderId="0" applyNumberFormat="0" applyBorder="0" applyAlignment="0" applyProtection="0"/>
    <xf numFmtId="0" fontId="11" fillId="3" borderId="0" applyNumberFormat="0" applyBorder="0" applyAlignment="0" applyProtection="0"/>
    <xf numFmtId="0" fontId="2" fillId="2" borderId="0" applyNumberFormat="0" applyBorder="0" applyAlignment="0" applyProtection="0"/>
    <xf numFmtId="0" fontId="16" fillId="2" borderId="0" applyNumberFormat="0" applyBorder="0" applyAlignment="0" applyProtection="0"/>
    <xf numFmtId="0" fontId="11" fillId="3" borderId="0" applyNumberFormat="0" applyBorder="0" applyAlignment="0" applyProtection="0"/>
    <xf numFmtId="0" fontId="2" fillId="2" borderId="0" applyNumberFormat="0" applyBorder="0" applyAlignment="0" applyProtection="0"/>
    <xf numFmtId="0" fontId="11" fillId="14" borderId="0" applyNumberFormat="0" applyBorder="0" applyAlignment="0" applyProtection="0"/>
    <xf numFmtId="0" fontId="11" fillId="3" borderId="0" applyNumberFormat="0" applyBorder="0" applyAlignment="0" applyProtection="0"/>
    <xf numFmtId="0" fontId="11" fillId="14" borderId="0" applyNumberFormat="0" applyBorder="0" applyAlignment="0" applyProtection="0"/>
    <xf numFmtId="0" fontId="11" fillId="3" borderId="0" applyNumberFormat="0" applyBorder="0" applyAlignment="0" applyProtection="0"/>
    <xf numFmtId="0" fontId="11" fillId="14" borderId="0" applyNumberFormat="0" applyBorder="0" applyAlignment="0" applyProtection="0"/>
    <xf numFmtId="0" fontId="16" fillId="6" borderId="0" applyNumberFormat="0" applyBorder="0" applyAlignment="0" applyProtection="0"/>
    <xf numFmtId="0" fontId="11" fillId="6" borderId="0" applyNumberFormat="0" applyBorder="0" applyAlignment="0" applyProtection="0"/>
    <xf numFmtId="0" fontId="2" fillId="6" borderId="0" applyNumberFormat="0" applyBorder="0" applyAlignment="0" applyProtection="0"/>
    <xf numFmtId="0" fontId="16" fillId="6" borderId="0" applyNumberFormat="0" applyBorder="0" applyAlignment="0" applyProtection="0"/>
    <xf numFmtId="0" fontId="11" fillId="6" borderId="0" applyNumberFormat="0" applyBorder="0" applyAlignment="0" applyProtection="0"/>
    <xf numFmtId="0" fontId="2" fillId="6"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6" fillId="2" borderId="0" applyNumberFormat="0" applyBorder="0" applyAlignment="0" applyProtection="0"/>
    <xf numFmtId="0" fontId="11" fillId="15" borderId="0" applyNumberFormat="0" applyBorder="0" applyAlignment="0" applyProtection="0"/>
    <xf numFmtId="0" fontId="2" fillId="2" borderId="0" applyNumberFormat="0" applyBorder="0" applyAlignment="0" applyProtection="0"/>
    <xf numFmtId="0" fontId="16" fillId="2" borderId="0" applyNumberFormat="0" applyBorder="0" applyAlignment="0" applyProtection="0"/>
    <xf numFmtId="0" fontId="11" fillId="15" borderId="0" applyNumberFormat="0" applyBorder="0" applyAlignment="0" applyProtection="0"/>
    <xf numFmtId="0" fontId="2" fillId="2" borderId="0" applyNumberFormat="0" applyBorder="0" applyAlignment="0" applyProtection="0"/>
    <xf numFmtId="0" fontId="11" fillId="16"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6" fillId="6" borderId="0" applyNumberFormat="0" applyBorder="0" applyAlignment="0" applyProtection="0"/>
    <xf numFmtId="0" fontId="11" fillId="4" borderId="0" applyNumberFormat="0" applyBorder="0" applyAlignment="0" applyProtection="0"/>
    <xf numFmtId="0" fontId="2" fillId="6" borderId="0" applyNumberFormat="0" applyBorder="0" applyAlignment="0" applyProtection="0"/>
    <xf numFmtId="0" fontId="16" fillId="6" borderId="0" applyNumberFormat="0" applyBorder="0" applyAlignment="0" applyProtection="0"/>
    <xf numFmtId="0" fontId="11" fillId="4" borderId="0" applyNumberFormat="0" applyBorder="0" applyAlignment="0" applyProtection="0"/>
    <xf numFmtId="0" fontId="2" fillId="6" borderId="0" applyNumberFormat="0" applyBorder="0" applyAlignment="0" applyProtection="0"/>
    <xf numFmtId="0" fontId="11" fillId="7"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6" fillId="18" borderId="0" applyNumberFormat="0" applyBorder="0" applyAlignment="0" applyProtection="0"/>
    <xf numFmtId="0" fontId="11" fillId="19" borderId="0" applyNumberFormat="0" applyBorder="0" applyAlignment="0" applyProtection="0"/>
    <xf numFmtId="0" fontId="2" fillId="18" borderId="0" applyNumberFormat="0" applyBorder="0" applyAlignment="0" applyProtection="0"/>
    <xf numFmtId="0" fontId="16" fillId="18" borderId="0" applyNumberFormat="0" applyBorder="0" applyAlignment="0" applyProtection="0"/>
    <xf numFmtId="0" fontId="2"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6" fillId="20" borderId="0" applyNumberFormat="0" applyBorder="0" applyAlignment="0" applyProtection="0"/>
    <xf numFmtId="0" fontId="11" fillId="2" borderId="0" applyNumberFormat="0" applyBorder="0" applyAlignment="0" applyProtection="0"/>
    <xf numFmtId="0" fontId="2" fillId="20" borderId="0" applyNumberFormat="0" applyBorder="0" applyAlignment="0" applyProtection="0"/>
    <xf numFmtId="0" fontId="16" fillId="20" borderId="0" applyNumberFormat="0" applyBorder="0" applyAlignment="0" applyProtection="0"/>
    <xf numFmtId="0" fontId="11" fillId="2" borderId="0" applyNumberFormat="0" applyBorder="0" applyAlignment="0" applyProtection="0"/>
    <xf numFmtId="0" fontId="2" fillId="20" borderId="0" applyNumberFormat="0" applyBorder="0" applyAlignment="0" applyProtection="0"/>
    <xf numFmtId="0" fontId="11" fillId="15" borderId="0" applyNumberFormat="0" applyBorder="0" applyAlignment="0" applyProtection="0"/>
    <xf numFmtId="0" fontId="11" fillId="2" borderId="0" applyNumberFormat="0" applyBorder="0" applyAlignment="0" applyProtection="0"/>
    <xf numFmtId="0" fontId="11" fillId="15" borderId="0" applyNumberFormat="0" applyBorder="0" applyAlignment="0" applyProtection="0"/>
    <xf numFmtId="0" fontId="11" fillId="2" borderId="0" applyNumberFormat="0" applyBorder="0" applyAlignment="0" applyProtection="0"/>
    <xf numFmtId="0" fontId="11" fillId="15" borderId="0" applyNumberFormat="0" applyBorder="0" applyAlignment="0" applyProtection="0"/>
    <xf numFmtId="0" fontId="16" fillId="2" borderId="0" applyNumberFormat="0" applyBorder="0" applyAlignment="0" applyProtection="0"/>
    <xf numFmtId="0" fontId="11" fillId="16" borderId="0" applyNumberFormat="0" applyBorder="0" applyAlignment="0" applyProtection="0"/>
    <xf numFmtId="0" fontId="2" fillId="2" borderId="0" applyNumberFormat="0" applyBorder="0" applyAlignment="0" applyProtection="0"/>
    <xf numFmtId="0" fontId="16" fillId="2" borderId="0" applyNumberFormat="0" applyBorder="0" applyAlignment="0" applyProtection="0"/>
    <xf numFmtId="0" fontId="2" fillId="2"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6" fillId="6" borderId="0" applyNumberFormat="0" applyBorder="0" applyAlignment="0" applyProtection="0"/>
    <xf numFmtId="0" fontId="11" fillId="6" borderId="0" applyNumberFormat="0" applyBorder="0" applyAlignment="0" applyProtection="0"/>
    <xf numFmtId="0" fontId="2" fillId="6" borderId="0" applyNumberFormat="0" applyBorder="0" applyAlignment="0" applyProtection="0"/>
    <xf numFmtId="0" fontId="16" fillId="6" borderId="0" applyNumberFormat="0" applyBorder="0" applyAlignment="0" applyProtection="0"/>
    <xf numFmtId="0" fontId="2"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7" fillId="2" borderId="0" applyNumberFormat="0" applyBorder="0" applyAlignment="0" applyProtection="0"/>
    <xf numFmtId="0" fontId="18" fillId="22" borderId="0" applyNumberFormat="0" applyBorder="0" applyAlignment="0" applyProtection="0"/>
    <xf numFmtId="0" fontId="17" fillId="2"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7" fillId="6" borderId="0" applyNumberFormat="0" applyBorder="0" applyAlignment="0" applyProtection="0"/>
    <xf numFmtId="0" fontId="18" fillId="4" borderId="0" applyNumberFormat="0" applyBorder="0" applyAlignment="0" applyProtection="0"/>
    <xf numFmtId="0" fontId="17" fillId="6" borderId="0" applyNumberFormat="0" applyBorder="0" applyAlignment="0" applyProtection="0"/>
    <xf numFmtId="0" fontId="18" fillId="4" borderId="0" applyNumberFormat="0" applyBorder="0" applyAlignment="0" applyProtection="0"/>
    <xf numFmtId="0" fontId="18" fillId="7"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7" borderId="0" applyNumberFormat="0" applyBorder="0" applyAlignment="0" applyProtection="0"/>
    <xf numFmtId="0" fontId="17" fillId="18" borderId="0" applyNumberFormat="0" applyBorder="0" applyAlignment="0" applyProtection="0"/>
    <xf numFmtId="0" fontId="18" fillId="19" borderId="0" applyNumberFormat="0" applyBorder="0" applyAlignment="0" applyProtection="0"/>
    <xf numFmtId="0" fontId="17" fillId="18" borderId="0" applyNumberFormat="0" applyBorder="0" applyAlignment="0" applyProtection="0"/>
    <xf numFmtId="0" fontId="18" fillId="19" borderId="0" applyNumberFormat="0" applyBorder="0" applyAlignment="0" applyProtection="0"/>
    <xf numFmtId="0" fontId="17" fillId="15" borderId="0" applyNumberFormat="0" applyBorder="0" applyAlignment="0" applyProtection="0"/>
    <xf numFmtId="0" fontId="18" fillId="2" borderId="0" applyNumberFormat="0" applyBorder="0" applyAlignment="0" applyProtection="0"/>
    <xf numFmtId="0" fontId="17" fillId="15" borderId="0" applyNumberFormat="0" applyBorder="0" applyAlignment="0" applyProtection="0"/>
    <xf numFmtId="0" fontId="18" fillId="2" borderId="0" applyNumberFormat="0" applyBorder="0" applyAlignment="0" applyProtection="0"/>
    <xf numFmtId="0" fontId="18" fillId="15"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15" borderId="0" applyNumberFormat="0" applyBorder="0" applyAlignment="0" applyProtection="0"/>
    <xf numFmtId="0" fontId="17" fillId="23" borderId="0" applyNumberFormat="0" applyBorder="0" applyAlignment="0" applyProtection="0"/>
    <xf numFmtId="0" fontId="18" fillId="22" borderId="0" applyNumberFormat="0" applyBorder="0" applyAlignment="0" applyProtection="0"/>
    <xf numFmtId="0" fontId="17" fillId="23"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7" fillId="6" borderId="0" applyNumberFormat="0" applyBorder="0" applyAlignment="0" applyProtection="0"/>
    <xf numFmtId="0" fontId="18" fillId="21" borderId="0" applyNumberFormat="0" applyBorder="0" applyAlignment="0" applyProtection="0"/>
    <xf numFmtId="0" fontId="17" fillId="6" borderId="0" applyNumberFormat="0" applyBorder="0" applyAlignment="0" applyProtection="0"/>
    <xf numFmtId="0" fontId="18" fillId="21" borderId="0" applyNumberFormat="0" applyBorder="0" applyAlignment="0" applyProtection="0"/>
    <xf numFmtId="0" fontId="18" fillId="6"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6" borderId="0" applyNumberFormat="0" applyBorder="0" applyAlignment="0" applyProtection="0"/>
    <xf numFmtId="0" fontId="19" fillId="0" borderId="0">
      <protection locked="0"/>
    </xf>
    <xf numFmtId="0" fontId="3" fillId="25" borderId="0">
      <alignment horizontal="center"/>
    </xf>
    <xf numFmtId="0" fontId="3" fillId="25" borderId="0">
      <alignment horizontal="center"/>
    </xf>
    <xf numFmtId="0" fontId="16" fillId="26"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23" borderId="0" applyNumberFormat="0" applyBorder="0" applyAlignment="0" applyProtection="0"/>
    <xf numFmtId="0" fontId="17" fillId="32" borderId="0" applyNumberFormat="0" applyBorder="0" applyAlignment="0" applyProtection="0"/>
    <xf numFmtId="0" fontId="17" fillId="23"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16" fillId="36"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17" fillId="38"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3" borderId="0" applyNumberFormat="0" applyBorder="0" applyAlignment="0" applyProtection="0"/>
    <xf numFmtId="0" fontId="17" fillId="39" borderId="0" applyNumberFormat="0" applyBorder="0" applyAlignment="0" applyProtection="0"/>
    <xf numFmtId="0" fontId="17" fillId="33"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6" fillId="40"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37"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7" fillId="29"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19" borderId="0" applyNumberFormat="0" applyBorder="0" applyAlignment="0" applyProtection="0"/>
    <xf numFmtId="0" fontId="17" fillId="44" borderId="0" applyNumberFormat="0" applyBorder="0" applyAlignment="0" applyProtection="0"/>
    <xf numFmtId="0" fontId="17" fillId="19" borderId="0" applyNumberFormat="0" applyBorder="0" applyAlignment="0" applyProtection="0"/>
    <xf numFmtId="0" fontId="17" fillId="44" borderId="0" applyNumberFormat="0" applyBorder="0" applyAlignment="0" applyProtection="0"/>
    <xf numFmtId="0" fontId="17" fillId="38" borderId="0" applyNumberFormat="0" applyBorder="0" applyAlignment="0" applyProtection="0"/>
    <xf numFmtId="0" fontId="17" fillId="44" borderId="0" applyNumberFormat="0" applyBorder="0" applyAlignment="0" applyProtection="0"/>
    <xf numFmtId="0" fontId="17" fillId="38" borderId="0" applyNumberFormat="0" applyBorder="0" applyAlignment="0" applyProtection="0"/>
    <xf numFmtId="0" fontId="17" fillId="44"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6" fillId="37"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29"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7" fillId="29"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16" borderId="0" applyNumberFormat="0" applyBorder="0" applyAlignment="0" applyProtection="0"/>
    <xf numFmtId="0" fontId="17" fillId="45" borderId="0" applyNumberFormat="0" applyBorder="0" applyAlignment="0" applyProtection="0"/>
    <xf numFmtId="0" fontId="17" fillId="16"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6" fillId="26"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17" fillId="28"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23" borderId="0" applyNumberFormat="0" applyBorder="0" applyAlignment="0" applyProtection="0"/>
    <xf numFmtId="0" fontId="17" fillId="31" borderId="0" applyNumberFormat="0" applyBorder="0" applyAlignment="0" applyProtection="0"/>
    <xf numFmtId="0" fontId="17" fillId="23" borderId="0" applyNumberFormat="0" applyBorder="0" applyAlignment="0" applyProtection="0"/>
    <xf numFmtId="0" fontId="17" fillId="31" borderId="0" applyNumberFormat="0" applyBorder="0" applyAlignment="0" applyProtection="0"/>
    <xf numFmtId="0" fontId="17" fillId="47" borderId="0" applyNumberFormat="0" applyBorder="0" applyAlignment="0" applyProtection="0"/>
    <xf numFmtId="0" fontId="17" fillId="31" borderId="0" applyNumberFormat="0" applyBorder="0" applyAlignment="0" applyProtection="0"/>
    <xf numFmtId="0" fontId="17" fillId="47" borderId="0" applyNumberFormat="0" applyBorder="0" applyAlignment="0" applyProtection="0"/>
    <xf numFmtId="0" fontId="17" fillId="31"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2" fillId="49" borderId="0" applyNumberFormat="0" applyBorder="0" applyAlignment="0" applyProtection="0"/>
    <xf numFmtId="0" fontId="2" fillId="49" borderId="0" applyNumberFormat="0" applyBorder="0" applyAlignment="0" applyProtection="0"/>
    <xf numFmtId="0" fontId="16" fillId="36"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17" fillId="50" borderId="0" applyNumberFormat="0" applyBorder="0" applyAlignment="0" applyProtection="0"/>
    <xf numFmtId="0" fontId="17" fillId="51" borderId="0" applyNumberFormat="0" applyBorder="0" applyAlignment="0" applyProtection="0"/>
    <xf numFmtId="0" fontId="17" fillId="51" borderId="0" applyNumberFormat="0" applyBorder="0" applyAlignment="0" applyProtection="0"/>
    <xf numFmtId="0" fontId="17" fillId="51" borderId="0" applyNumberFormat="0" applyBorder="0" applyAlignment="0" applyProtection="0"/>
    <xf numFmtId="0" fontId="17" fillId="51" borderId="0" applyNumberFormat="0" applyBorder="0" applyAlignment="0" applyProtection="0"/>
    <xf numFmtId="0" fontId="17" fillId="48" borderId="0" applyNumberFormat="0" applyBorder="0" applyAlignment="0" applyProtection="0"/>
    <xf numFmtId="0" fontId="17" fillId="52" borderId="0" applyNumberFormat="0" applyBorder="0" applyAlignment="0" applyProtection="0"/>
    <xf numFmtId="0" fontId="17" fillId="48" borderId="0" applyNumberFormat="0" applyBorder="0" applyAlignment="0" applyProtection="0"/>
    <xf numFmtId="0" fontId="17" fillId="52" borderId="0" applyNumberFormat="0" applyBorder="0" applyAlignment="0" applyProtection="0"/>
    <xf numFmtId="0" fontId="17" fillId="53" borderId="0" applyNumberFormat="0" applyBorder="0" applyAlignment="0" applyProtection="0"/>
    <xf numFmtId="0" fontId="17" fillId="52" borderId="0" applyNumberFormat="0" applyBorder="0" applyAlignment="0" applyProtection="0"/>
    <xf numFmtId="0" fontId="17" fillId="53" borderId="0" applyNumberFormat="0" applyBorder="0" applyAlignment="0" applyProtection="0"/>
    <xf numFmtId="0" fontId="17" fillId="52"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184" fontId="20" fillId="0" borderId="0" applyFont="0" applyFill="0" applyBorder="0" applyAlignment="0" applyProtection="0"/>
    <xf numFmtId="185" fontId="20" fillId="0" borderId="0" applyFont="0" applyFill="0" applyBorder="0" applyAlignment="0" applyProtection="0"/>
    <xf numFmtId="186" fontId="3" fillId="0" borderId="0"/>
    <xf numFmtId="187" fontId="21" fillId="0" borderId="0"/>
    <xf numFmtId="170" fontId="22" fillId="54" borderId="2">
      <alignment horizontal="center"/>
    </xf>
    <xf numFmtId="188" fontId="23" fillId="0" borderId="0"/>
    <xf numFmtId="189" fontId="8" fillId="0" borderId="0" applyFill="0" applyBorder="0" applyAlignment="0" applyProtection="0"/>
    <xf numFmtId="190" fontId="8" fillId="0" borderId="0"/>
    <xf numFmtId="188" fontId="24" fillId="0" borderId="0"/>
    <xf numFmtId="191" fontId="25" fillId="0" borderId="0"/>
    <xf numFmtId="188" fontId="25" fillId="0" borderId="0"/>
    <xf numFmtId="0" fontId="25" fillId="0" borderId="0"/>
    <xf numFmtId="192" fontId="26" fillId="55" borderId="3">
      <alignment horizontal="center" vertical="center"/>
    </xf>
    <xf numFmtId="0" fontId="27" fillId="54" borderId="0" applyNumberFormat="0" applyBorder="0" applyAlignment="0" applyProtection="0"/>
    <xf numFmtId="193" fontId="3" fillId="0" borderId="0" applyFont="0" applyFill="0" applyBorder="0" applyAlignment="0" applyProtection="0"/>
    <xf numFmtId="14" fontId="20" fillId="0" borderId="0" applyFont="0" applyFill="0" applyBorder="0" applyAlignment="0" applyProtection="0"/>
    <xf numFmtId="194" fontId="20" fillId="0" borderId="0" applyFont="0" applyFill="0" applyBorder="0" applyAlignment="0" applyProtection="0"/>
    <xf numFmtId="0" fontId="28" fillId="0" borderId="4">
      <alignment horizontal="center" vertical="center"/>
    </xf>
    <xf numFmtId="0" fontId="29" fillId="0" borderId="0">
      <alignment horizontal="center" wrapText="1"/>
      <protection locked="0"/>
    </xf>
    <xf numFmtId="3" fontId="23" fillId="0" borderId="0" applyNumberFormat="0" applyFill="0" applyBorder="0" applyAlignment="0">
      <alignment horizontal="left"/>
    </xf>
    <xf numFmtId="0" fontId="4" fillId="15" borderId="2" applyNumberFormat="0" applyFont="0" applyBorder="0" applyAlignment="0" applyProtection="0">
      <protection hidden="1"/>
    </xf>
    <xf numFmtId="195" fontId="20" fillId="0" borderId="0" applyFont="0" applyFill="0" applyBorder="0" applyAlignment="0" applyProtection="0"/>
    <xf numFmtId="196" fontId="20" fillId="0" borderId="0" applyFont="0" applyFill="0" applyBorder="0" applyAlignment="0" applyProtection="0"/>
    <xf numFmtId="0" fontId="7" fillId="0" borderId="0"/>
    <xf numFmtId="0" fontId="20" fillId="0" borderId="0"/>
    <xf numFmtId="0" fontId="29" fillId="0" borderId="0"/>
    <xf numFmtId="0" fontId="3" fillId="56" borderId="5" applyBorder="0"/>
    <xf numFmtId="0" fontId="30" fillId="5" borderId="0" applyNumberFormat="0" applyBorder="0" applyAlignment="0" applyProtection="0"/>
    <xf numFmtId="0" fontId="31" fillId="49" borderId="0" applyNumberFormat="0" applyBorder="0" applyAlignment="0" applyProtection="0"/>
    <xf numFmtId="0" fontId="30" fillId="5" borderId="0" applyNumberFormat="0" applyBorder="0" applyAlignment="0" applyProtection="0"/>
    <xf numFmtId="0" fontId="31" fillId="49" borderId="0" applyNumberFormat="0" applyBorder="0" applyAlignment="0" applyProtection="0"/>
    <xf numFmtId="0" fontId="32" fillId="36"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2" fillId="36" borderId="0" applyNumberFormat="0" applyBorder="0" applyAlignment="0" applyProtection="0"/>
    <xf numFmtId="0" fontId="3" fillId="0" borderId="0" applyNumberFormat="0" applyBorder="0" applyProtection="0"/>
    <xf numFmtId="0" fontId="33" fillId="0" borderId="6">
      <alignment horizontal="left"/>
    </xf>
    <xf numFmtId="0" fontId="33" fillId="0" borderId="6">
      <alignment horizontal="left"/>
    </xf>
    <xf numFmtId="0" fontId="34" fillId="0" borderId="6">
      <alignment horizontal="left" wrapText="1"/>
    </xf>
    <xf numFmtId="0" fontId="34" fillId="0" borderId="6">
      <alignment horizontal="left" wrapText="1"/>
    </xf>
    <xf numFmtId="2" fontId="35" fillId="0" borderId="0">
      <alignment horizontal="right"/>
      <protection locked="0"/>
    </xf>
    <xf numFmtId="0" fontId="36" fillId="0" borderId="0" applyNumberFormat="0" applyFill="0" applyBorder="0" applyAlignment="0" applyProtection="0"/>
    <xf numFmtId="0" fontId="29" fillId="0" borderId="7" applyNumberFormat="0" applyFont="0" applyFill="0" applyAlignment="0" applyProtection="0"/>
    <xf numFmtId="0" fontId="29" fillId="0" borderId="7" applyNumberFormat="0" applyFont="0" applyFill="0" applyAlignment="0" applyProtection="0"/>
    <xf numFmtId="0" fontId="29" fillId="0" borderId="8" applyNumberFormat="0" applyFont="0" applyFill="0" applyAlignment="0" applyProtection="0"/>
    <xf numFmtId="3" fontId="27" fillId="57" borderId="0" applyNumberFormat="0" applyBorder="0" applyAlignment="0" applyProtection="0"/>
    <xf numFmtId="197" fontId="37" fillId="54" borderId="0"/>
    <xf numFmtId="0" fontId="38" fillId="0" borderId="0"/>
    <xf numFmtId="198" fontId="4" fillId="0" borderId="0" applyFill="0" applyBorder="0" applyAlignment="0"/>
    <xf numFmtId="170" fontId="19" fillId="0" borderId="0" applyFill="0" applyBorder="0" applyAlignment="0"/>
    <xf numFmtId="199" fontId="19" fillId="0" borderId="0" applyFill="0" applyBorder="0" applyAlignment="0"/>
    <xf numFmtId="200" fontId="19" fillId="0" borderId="0" applyFill="0" applyBorder="0" applyAlignment="0"/>
    <xf numFmtId="201" fontId="19" fillId="0" borderId="0" applyFill="0" applyBorder="0" applyAlignment="0"/>
    <xf numFmtId="44" fontId="19" fillId="0" borderId="0" applyFill="0" applyBorder="0" applyAlignment="0"/>
    <xf numFmtId="44" fontId="19" fillId="0" borderId="0" applyFill="0" applyBorder="0" applyAlignment="0"/>
    <xf numFmtId="202" fontId="19" fillId="0" borderId="0" applyFill="0" applyBorder="0" applyAlignment="0"/>
    <xf numFmtId="170" fontId="19" fillId="0" borderId="0" applyFill="0" applyBorder="0" applyAlignment="0"/>
    <xf numFmtId="0" fontId="39" fillId="2" borderId="9" applyNumberFormat="0" applyAlignment="0" applyProtection="0"/>
    <xf numFmtId="0" fontId="40" fillId="58" borderId="10" applyNumberFormat="0" applyAlignment="0" applyProtection="0"/>
    <xf numFmtId="0" fontId="39" fillId="2" borderId="9" applyNumberFormat="0" applyAlignment="0" applyProtection="0"/>
    <xf numFmtId="0" fontId="40" fillId="58" borderId="10" applyNumberFormat="0" applyAlignment="0" applyProtection="0"/>
    <xf numFmtId="0" fontId="41" fillId="59" borderId="9" applyNumberFormat="0" applyAlignment="0" applyProtection="0"/>
    <xf numFmtId="0" fontId="40" fillId="58" borderId="10" applyNumberFormat="0" applyAlignment="0" applyProtection="0"/>
    <xf numFmtId="0" fontId="40" fillId="58" borderId="10" applyNumberFormat="0" applyAlignment="0" applyProtection="0"/>
    <xf numFmtId="0" fontId="41" fillId="59" borderId="9" applyNumberFormat="0" applyAlignment="0" applyProtection="0"/>
    <xf numFmtId="0" fontId="34" fillId="0" borderId="11">
      <alignment horizontal="right" vertical="center"/>
    </xf>
    <xf numFmtId="0" fontId="23" fillId="0" borderId="0" applyFont="0" applyFill="0" applyBorder="0" applyAlignment="0" applyProtection="0"/>
    <xf numFmtId="0" fontId="23" fillId="0" borderId="0" applyFont="0" applyFill="0" applyBorder="0" applyAlignment="0" applyProtection="0"/>
    <xf numFmtId="3" fontId="42" fillId="0" borderId="0" applyNumberFormat="0" applyBorder="0"/>
    <xf numFmtId="203" fontId="42" fillId="60" borderId="0" applyNumberFormat="0" applyAlignment="0"/>
    <xf numFmtId="204" fontId="43" fillId="0" borderId="0" applyFill="0" applyBorder="0" applyAlignment="0" applyProtection="0"/>
    <xf numFmtId="0" fontId="44" fillId="61" borderId="12" applyNumberFormat="0" applyAlignment="0" applyProtection="0"/>
    <xf numFmtId="0" fontId="44" fillId="45" borderId="12" applyNumberFormat="0" applyAlignment="0" applyProtection="0"/>
    <xf numFmtId="0" fontId="44" fillId="61" borderId="12" applyNumberFormat="0" applyAlignment="0" applyProtection="0"/>
    <xf numFmtId="0" fontId="44" fillId="45" borderId="12" applyNumberFormat="0" applyAlignment="0" applyProtection="0"/>
    <xf numFmtId="0" fontId="44" fillId="38" borderId="12" applyNumberFormat="0" applyAlignment="0" applyProtection="0"/>
    <xf numFmtId="0" fontId="44" fillId="45" borderId="12" applyNumberFormat="0" applyAlignment="0" applyProtection="0"/>
    <xf numFmtId="0" fontId="44" fillId="45" borderId="12" applyNumberFormat="0" applyAlignment="0" applyProtection="0"/>
    <xf numFmtId="0" fontId="44" fillId="38" borderId="12" applyNumberFormat="0" applyAlignment="0" applyProtection="0"/>
    <xf numFmtId="0" fontId="23" fillId="0" borderId="0" applyNumberFormat="0" applyFill="0" applyBorder="0" applyProtection="0">
      <alignment horizontal="center" wrapText="1"/>
    </xf>
    <xf numFmtId="0" fontId="3" fillId="0" borderId="0">
      <alignment horizontal="center" wrapText="1"/>
      <protection hidden="1"/>
    </xf>
    <xf numFmtId="4" fontId="27" fillId="62" borderId="13" applyNumberFormat="0" applyProtection="0">
      <alignment horizontal="right" wrapText="1"/>
    </xf>
    <xf numFmtId="205" fontId="45" fillId="0" borderId="0">
      <alignment horizontal="left"/>
    </xf>
    <xf numFmtId="0" fontId="26" fillId="0" borderId="14">
      <alignment horizontal="left" wrapText="1"/>
    </xf>
    <xf numFmtId="3" fontId="3" fillId="0" borderId="0"/>
    <xf numFmtId="43" fontId="140" fillId="0" borderId="0" applyFont="0" applyFill="0" applyBorder="0" applyAlignment="0" applyProtection="0"/>
    <xf numFmtId="206" fontId="3" fillId="0" borderId="0"/>
    <xf numFmtId="206" fontId="3" fillId="0" borderId="0"/>
    <xf numFmtId="206" fontId="3" fillId="0" borderId="0"/>
    <xf numFmtId="206" fontId="3" fillId="0" borderId="0"/>
    <xf numFmtId="206" fontId="3" fillId="0" borderId="0"/>
    <xf numFmtId="206" fontId="3" fillId="0" borderId="0"/>
    <xf numFmtId="206" fontId="3" fillId="0" borderId="0"/>
    <xf numFmtId="206" fontId="3" fillId="0" borderId="0"/>
    <xf numFmtId="44" fontId="19" fillId="0" borderId="0" applyFont="0" applyFill="0" applyBorder="0" applyAlignment="0" applyProtection="0"/>
    <xf numFmtId="44" fontId="19" fillId="0" borderId="0" applyFont="0" applyFill="0" applyBorder="0" applyAlignment="0" applyProtection="0"/>
    <xf numFmtId="207" fontId="3" fillId="0" borderId="0" applyFont="0" applyFill="0" applyBorder="0" applyAlignment="0" applyProtection="0"/>
    <xf numFmtId="0" fontId="46" fillId="0" borderId="0" applyFont="0" applyFill="0" applyBorder="0" applyAlignment="0" applyProtection="0">
      <alignment horizontal="right"/>
    </xf>
    <xf numFmtId="208" fontId="3"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43" fontId="14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43" fontId="3" fillId="0" borderId="0" applyFont="0" applyFill="0" applyBorder="0" applyAlignment="0" applyProtection="0"/>
    <xf numFmtId="43" fontId="3" fillId="0" borderId="0" applyFont="0" applyFill="0" applyBorder="0" applyAlignment="0" applyProtection="0"/>
    <xf numFmtId="43" fontId="142" fillId="0" borderId="0" applyFont="0" applyFill="0" applyBorder="0" applyAlignment="0" applyProtection="0"/>
    <xf numFmtId="43" fontId="142"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165"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08" fontId="3" fillId="0" borderId="0" applyFont="0" applyFill="0" applyBorder="0" applyAlignment="0" applyProtection="0"/>
    <xf numFmtId="43" fontId="3" fillId="0" borderId="0" applyFont="0" applyFill="0" applyBorder="0" applyAlignment="0" applyProtection="0"/>
    <xf numFmtId="43" fontId="140" fillId="0" borderId="0" applyFont="0" applyFill="0" applyBorder="0" applyAlignment="0" applyProtection="0"/>
    <xf numFmtId="43" fontId="14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4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9" fontId="3" fillId="0" borderId="0" applyFont="0" applyFill="0" applyBorder="0" applyAlignment="0" applyProtection="0"/>
    <xf numFmtId="38" fontId="7" fillId="0" borderId="0" applyFill="0" applyBorder="0" applyProtection="0"/>
    <xf numFmtId="0" fontId="3" fillId="0" borderId="0"/>
    <xf numFmtId="43" fontId="3" fillId="0" borderId="0" applyFont="0" applyFill="0" applyBorder="0" applyAlignment="0" applyProtection="0"/>
    <xf numFmtId="3" fontId="3" fillId="0" borderId="0" applyFont="0" applyFill="0" applyBorder="0" applyAlignment="0" applyProtection="0"/>
    <xf numFmtId="37" fontId="3" fillId="0" borderId="0">
      <alignment horizontal="center"/>
    </xf>
    <xf numFmtId="0" fontId="47" fillId="0" borderId="2" applyBorder="0" applyProtection="0"/>
    <xf numFmtId="0" fontId="48" fillId="63" borderId="0">
      <alignment horizontal="center" vertical="center" wrapText="1"/>
    </xf>
    <xf numFmtId="1" fontId="49" fillId="0" borderId="0">
      <alignment horizontal="right"/>
    </xf>
    <xf numFmtId="210" fontId="50" fillId="0" borderId="0">
      <alignment horizontal="center"/>
    </xf>
    <xf numFmtId="4" fontId="27" fillId="0" borderId="0"/>
    <xf numFmtId="0" fontId="51" fillId="0" borderId="0" applyNumberFormat="0" applyAlignment="0">
      <alignment horizontal="left"/>
    </xf>
    <xf numFmtId="0" fontId="52" fillId="0" borderId="0" applyNumberFormat="0" applyAlignment="0"/>
    <xf numFmtId="169" fontId="3" fillId="0" borderId="0" applyFill="0" applyBorder="0">
      <alignment horizontal="right"/>
      <protection locked="0"/>
    </xf>
    <xf numFmtId="44" fontId="3" fillId="0" borderId="0" applyFont="0" applyFill="0" applyBorder="0" applyAlignment="0" applyProtection="0"/>
    <xf numFmtId="170" fontId="19" fillId="0" borderId="0" applyFont="0" applyFill="0" applyBorder="0" applyAlignment="0" applyProtection="0"/>
    <xf numFmtId="0" fontId="46" fillId="0" borderId="0" applyFont="0" applyFill="0" applyBorder="0" applyAlignment="0" applyProtection="0">
      <alignment horizontal="right"/>
    </xf>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11" fontId="3" fillId="0" borderId="0" applyFont="0" applyFill="0" applyBorder="0" applyAlignment="0" applyProtection="0"/>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211" fontId="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211" fontId="3" fillId="0" borderId="0" applyFont="0" applyFill="0" applyBorder="0" applyAlignment="0" applyProtection="0"/>
    <xf numFmtId="211" fontId="3" fillId="0" borderId="0" applyFont="0" applyFill="0" applyBorder="0" applyAlignment="0" applyProtection="0"/>
    <xf numFmtId="211" fontId="3" fillId="0" borderId="0" applyFont="0" applyFill="0" applyBorder="0" applyAlignment="0" applyProtection="0"/>
    <xf numFmtId="211" fontId="3" fillId="0" borderId="0" applyFont="0" applyFill="0" applyBorder="0" applyAlignment="0" applyProtection="0"/>
    <xf numFmtId="211" fontId="3" fillId="0" borderId="0" applyFont="0" applyFill="0" applyBorder="0" applyAlignment="0" applyProtection="0"/>
    <xf numFmtId="5" fontId="23" fillId="0" borderId="0"/>
    <xf numFmtId="5" fontId="23" fillId="0" borderId="0"/>
    <xf numFmtId="212" fontId="3" fillId="0" borderId="0" applyFont="0" applyFill="0" applyBorder="0" applyAlignment="0" applyProtection="0"/>
    <xf numFmtId="0" fontId="23" fillId="0" borderId="0" applyFont="0" applyFill="0" applyBorder="0" applyAlignment="0" applyProtection="0"/>
    <xf numFmtId="173" fontId="20" fillId="0" borderId="0" applyFont="0" applyFill="0" applyBorder="0" applyAlignment="0" applyProtection="0"/>
    <xf numFmtId="173" fontId="20" fillId="0" borderId="0" applyFont="0" applyFill="0" applyBorder="0" applyAlignment="0" applyProtection="0"/>
    <xf numFmtId="175" fontId="20" fillId="0" borderId="0" applyFont="0" applyFill="0" applyBorder="0" applyAlignment="0" applyProtection="0"/>
    <xf numFmtId="0" fontId="46" fillId="0" borderId="0" applyFont="0" applyFill="0" applyBorder="0" applyAlignment="0" applyProtection="0"/>
    <xf numFmtId="14" fontId="11" fillId="0" borderId="0" applyFill="0" applyBorder="0" applyAlignment="0"/>
    <xf numFmtId="173" fontId="20" fillId="0" borderId="0" applyFont="0" applyFill="0" applyBorder="0" applyAlignment="0" applyProtection="0"/>
    <xf numFmtId="177" fontId="3" fillId="0" borderId="0" applyFont="0" applyFill="0" applyBorder="0" applyAlignment="0" applyProtection="0">
      <alignment horizontal="right"/>
    </xf>
    <xf numFmtId="0" fontId="53" fillId="54" borderId="0" applyNumberFormat="0" applyBorder="0" applyAlignment="0" applyProtection="0"/>
    <xf numFmtId="0" fontId="54" fillId="64" borderId="0" applyNumberFormat="0" applyFill="0" applyAlignment="0" applyProtection="0">
      <alignment horizontal="centerContinuous" vertical="center"/>
    </xf>
    <xf numFmtId="213" fontId="3" fillId="0" borderId="0" applyFont="0" applyFill="0" applyBorder="0" applyAlignment="0" applyProtection="0"/>
    <xf numFmtId="0" fontId="3" fillId="0" borderId="0" applyFont="0" applyFill="0" applyBorder="0" applyAlignment="0" applyProtection="0"/>
    <xf numFmtId="214" fontId="3" fillId="0" borderId="2">
      <alignment horizontal="center"/>
    </xf>
    <xf numFmtId="215" fontId="3" fillId="54" borderId="2">
      <alignment horizontal="center"/>
    </xf>
    <xf numFmtId="7" fontId="55" fillId="0" borderId="2"/>
    <xf numFmtId="7" fontId="55" fillId="0" borderId="2"/>
    <xf numFmtId="0" fontId="46" fillId="0" borderId="15" applyNumberFormat="0" applyFont="0" applyFill="0" applyAlignment="0" applyProtection="0"/>
    <xf numFmtId="0" fontId="56" fillId="65" borderId="0" applyNumberFormat="0" applyBorder="0" applyAlignment="0" applyProtection="0"/>
    <xf numFmtId="0" fontId="56" fillId="66" borderId="0" applyNumberFormat="0" applyBorder="0" applyAlignment="0" applyProtection="0"/>
    <xf numFmtId="0" fontId="56" fillId="66" borderId="0" applyNumberFormat="0" applyBorder="0" applyAlignment="0" applyProtection="0"/>
    <xf numFmtId="0" fontId="56" fillId="66" borderId="0" applyNumberFormat="0" applyBorder="0" applyAlignment="0" applyProtection="0"/>
    <xf numFmtId="0" fontId="56" fillId="66" borderId="0" applyNumberFormat="0" applyBorder="0" applyAlignment="0" applyProtection="0"/>
    <xf numFmtId="0" fontId="56" fillId="67" borderId="0" applyNumberFormat="0" applyBorder="0" applyAlignment="0" applyProtection="0"/>
    <xf numFmtId="0" fontId="56" fillId="68" borderId="0" applyNumberFormat="0" applyBorder="0" applyAlignment="0" applyProtection="0"/>
    <xf numFmtId="0" fontId="56" fillId="68" borderId="0" applyNumberFormat="0" applyBorder="0" applyAlignment="0" applyProtection="0"/>
    <xf numFmtId="0" fontId="56" fillId="68" borderId="0" applyNumberFormat="0" applyBorder="0" applyAlignment="0" applyProtection="0"/>
    <xf numFmtId="0" fontId="56" fillId="68" borderId="0" applyNumberFormat="0" applyBorder="0" applyAlignment="0" applyProtection="0"/>
    <xf numFmtId="0" fontId="56" fillId="69" borderId="0" applyNumberFormat="0" applyBorder="0" applyAlignment="0" applyProtection="0"/>
    <xf numFmtId="44" fontId="19" fillId="0" borderId="0" applyFill="0" applyBorder="0" applyAlignment="0"/>
    <xf numFmtId="44" fontId="19" fillId="0" borderId="0" applyFill="0" applyBorder="0" applyAlignment="0"/>
    <xf numFmtId="170" fontId="19" fillId="0" borderId="0" applyFill="0" applyBorder="0" applyAlignment="0"/>
    <xf numFmtId="44" fontId="19" fillId="0" borderId="0" applyFill="0" applyBorder="0" applyAlignment="0"/>
    <xf numFmtId="44" fontId="19" fillId="0" borderId="0" applyFill="0" applyBorder="0" applyAlignment="0"/>
    <xf numFmtId="202" fontId="19" fillId="0" borderId="0" applyFill="0" applyBorder="0" applyAlignment="0"/>
    <xf numFmtId="170" fontId="19" fillId="0" borderId="0" applyFill="0" applyBorder="0" applyAlignment="0"/>
    <xf numFmtId="0" fontId="57" fillId="0" borderId="0" applyNumberFormat="0" applyAlignment="0">
      <alignment horizontal="left"/>
    </xf>
    <xf numFmtId="37" fontId="3" fillId="25" borderId="16">
      <protection locked="0"/>
    </xf>
    <xf numFmtId="0" fontId="3" fillId="0" borderId="0" applyFon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179" fontId="3" fillId="0" borderId="0" applyFont="0" applyFill="0" applyBorder="0">
      <alignment horizontal="left"/>
    </xf>
    <xf numFmtId="9" fontId="3" fillId="54" borderId="17">
      <alignment horizontal="center"/>
    </xf>
    <xf numFmtId="210" fontId="50" fillId="0" borderId="0">
      <alignment horizontal="center"/>
    </xf>
    <xf numFmtId="2" fontId="3" fillId="0" borderId="0" applyFont="0" applyFill="0" applyBorder="0" applyAlignment="0" applyProtection="0"/>
    <xf numFmtId="0" fontId="61" fillId="0" borderId="0" applyFill="0" applyBorder="0" applyProtection="0">
      <alignment horizontal="left"/>
    </xf>
    <xf numFmtId="0" fontId="62" fillId="8"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62" fillId="8"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62" fillId="70"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62" fillId="70" borderId="0" applyNumberFormat="0" applyBorder="0" applyAlignment="0" applyProtection="0"/>
    <xf numFmtId="38" fontId="23" fillId="57" borderId="0" applyNumberFormat="0" applyBorder="0" applyAlignment="0" applyProtection="0"/>
    <xf numFmtId="0" fontId="3" fillId="0" borderId="0"/>
    <xf numFmtId="0" fontId="3" fillId="0" borderId="0"/>
    <xf numFmtId="0" fontId="46" fillId="0" borderId="0" applyFont="0" applyFill="0" applyBorder="0" applyAlignment="0" applyProtection="0">
      <alignment horizontal="right"/>
    </xf>
    <xf numFmtId="0" fontId="63" fillId="60" borderId="0"/>
    <xf numFmtId="0" fontId="26" fillId="56" borderId="18">
      <alignment vertical="top" wrapText="1"/>
    </xf>
    <xf numFmtId="0" fontId="64" fillId="0" borderId="19" applyNumberFormat="0" applyAlignment="0" applyProtection="0">
      <alignment horizontal="left" vertical="center"/>
    </xf>
    <xf numFmtId="0" fontId="64" fillId="0" borderId="20">
      <alignment horizontal="left" vertical="center"/>
    </xf>
    <xf numFmtId="4" fontId="65" fillId="57" borderId="0" applyNumberFormat="0" applyFill="0" applyBorder="0" applyAlignment="0" applyProtection="0"/>
    <xf numFmtId="0" fontId="23" fillId="0" borderId="0" applyNumberFormat="0" applyFont="0" applyFill="0" applyBorder="0" applyProtection="0">
      <alignment horizontal="center" vertical="top" wrapText="1"/>
    </xf>
    <xf numFmtId="0" fontId="66" fillId="0" borderId="21" applyNumberFormat="0" applyFill="0" applyAlignment="0" applyProtection="0"/>
    <xf numFmtId="0" fontId="67" fillId="0" borderId="0" applyNumberFormat="0" applyFill="0" applyBorder="0" applyAlignment="0" applyProtection="0"/>
    <xf numFmtId="0" fontId="66" fillId="0" borderId="21" applyNumberFormat="0" applyFill="0" applyAlignment="0" applyProtection="0"/>
    <xf numFmtId="0" fontId="67" fillId="0" borderId="0" applyNumberFormat="0" applyFill="0" applyBorder="0" applyAlignment="0" applyProtection="0"/>
    <xf numFmtId="0" fontId="66" fillId="0" borderId="22"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6" fillId="0" borderId="22" applyNumberFormat="0" applyFill="0" applyAlignment="0" applyProtection="0"/>
    <xf numFmtId="0" fontId="68" fillId="0" borderId="24" applyNumberFormat="0" applyFill="0" applyAlignment="0" applyProtection="0"/>
    <xf numFmtId="0" fontId="64" fillId="0" borderId="0" applyNumberFormat="0" applyFill="0" applyBorder="0" applyAlignment="0" applyProtection="0"/>
    <xf numFmtId="0" fontId="68" fillId="0" borderId="24" applyNumberFormat="0" applyFill="0" applyAlignment="0" applyProtection="0"/>
    <xf numFmtId="0" fontId="64" fillId="0" borderId="0" applyNumberFormat="0" applyFill="0" applyBorder="0" applyAlignment="0" applyProtection="0"/>
    <xf numFmtId="0" fontId="68" fillId="0" borderId="23"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8" fillId="0" borderId="23" applyNumberFormat="0" applyFill="0" applyAlignment="0" applyProtection="0"/>
    <xf numFmtId="0" fontId="69" fillId="0" borderId="25" applyNumberFormat="0" applyFill="0" applyAlignment="0" applyProtection="0"/>
    <xf numFmtId="0" fontId="70" fillId="0" borderId="0" applyProtection="0">
      <alignment horizontal="left"/>
    </xf>
    <xf numFmtId="0" fontId="69" fillId="0" borderId="25" applyNumberFormat="0" applyFill="0" applyAlignment="0" applyProtection="0"/>
    <xf numFmtId="0" fontId="70" fillId="0" borderId="0" applyProtection="0">
      <alignment horizontal="left"/>
    </xf>
    <xf numFmtId="0" fontId="70" fillId="0" borderId="0" applyProtection="0">
      <alignment horizontal="left"/>
    </xf>
    <xf numFmtId="0" fontId="70" fillId="0" borderId="0" applyProtection="0">
      <alignment horizontal="left"/>
    </xf>
    <xf numFmtId="0" fontId="69" fillId="0" borderId="25" applyNumberFormat="0" applyFill="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1" fillId="0" borderId="0"/>
    <xf numFmtId="0" fontId="3" fillId="0" borderId="0"/>
    <xf numFmtId="0" fontId="3" fillId="57" borderId="0">
      <alignment vertical="top"/>
    </xf>
    <xf numFmtId="0" fontId="72" fillId="57" borderId="0">
      <alignment vertical="top"/>
    </xf>
    <xf numFmtId="0" fontId="73" fillId="0" borderId="7">
      <alignment horizontal="center"/>
    </xf>
    <xf numFmtId="0" fontId="73" fillId="0" borderId="7">
      <alignment horizontal="center"/>
    </xf>
    <xf numFmtId="0" fontId="73" fillId="0" borderId="0">
      <alignment horizontal="center"/>
    </xf>
    <xf numFmtId="181" fontId="3" fillId="0" borderId="0">
      <alignment horizontal="left"/>
    </xf>
    <xf numFmtId="0" fontId="74" fillId="54" borderId="26">
      <alignment horizontal="center"/>
    </xf>
    <xf numFmtId="0" fontId="26" fillId="0" borderId="0">
      <protection hidden="1"/>
    </xf>
    <xf numFmtId="0" fontId="75" fillId="54" borderId="27" applyNumberFormat="0" applyFont="0" applyBorder="0" applyAlignment="0" applyProtection="0">
      <alignment horizontal="center"/>
    </xf>
    <xf numFmtId="0" fontId="80" fillId="0" borderId="0" applyNumberFormat="0" applyFill="0" applyBorder="0" applyAlignment="0" applyProtection="0">
      <alignment vertical="top"/>
      <protection locked="0"/>
    </xf>
    <xf numFmtId="10" fontId="23" fillId="25" borderId="14" applyNumberFormat="0" applyBorder="0" applyAlignment="0" applyProtection="0"/>
    <xf numFmtId="216" fontId="22" fillId="0" borderId="14">
      <protection locked="0"/>
    </xf>
    <xf numFmtId="0" fontId="76" fillId="6" borderId="9" applyNumberFormat="0" applyAlignment="0" applyProtection="0"/>
    <xf numFmtId="9" fontId="3" fillId="25" borderId="4" applyNumberFormat="0" applyFont="0" applyAlignment="0">
      <protection locked="0"/>
    </xf>
    <xf numFmtId="0" fontId="76" fillId="6" borderId="9" applyNumberFormat="0" applyAlignment="0" applyProtection="0"/>
    <xf numFmtId="9" fontId="3" fillId="25" borderId="4" applyNumberFormat="0" applyFont="0" applyAlignment="0">
      <protection locked="0"/>
    </xf>
    <xf numFmtId="0" fontId="77" fillId="50" borderId="9" applyNumberFormat="0" applyAlignment="0" applyProtection="0"/>
    <xf numFmtId="9" fontId="3" fillId="25" borderId="4" applyNumberFormat="0" applyFont="0" applyAlignment="0">
      <protection locked="0"/>
    </xf>
    <xf numFmtId="9" fontId="3" fillId="25" borderId="4" applyNumberFormat="0" applyFont="0" applyAlignment="0">
      <protection locked="0"/>
    </xf>
    <xf numFmtId="0" fontId="77" fillId="50" borderId="9" applyNumberFormat="0" applyAlignment="0" applyProtection="0"/>
    <xf numFmtId="0" fontId="77" fillId="50" borderId="9" applyNumberFormat="0" applyAlignment="0" applyProtection="0"/>
    <xf numFmtId="0" fontId="77" fillId="50" borderId="9" applyNumberFormat="0" applyAlignment="0" applyProtection="0"/>
    <xf numFmtId="0" fontId="77" fillId="50" borderId="9" applyNumberFormat="0" applyAlignment="0" applyProtection="0"/>
    <xf numFmtId="170" fontId="78" fillId="71" borderId="0"/>
    <xf numFmtId="37" fontId="72" fillId="57" borderId="0" applyNumberFormat="0" applyFont="0" applyBorder="0" applyAlignment="0">
      <protection locked="0"/>
    </xf>
    <xf numFmtId="0" fontId="3" fillId="0" borderId="14" applyNumberFormat="0">
      <alignment horizontal="left" wrapText="1"/>
      <protection locked="0"/>
    </xf>
    <xf numFmtId="0" fontId="3" fillId="0" borderId="0" applyFill="0" applyBorder="0">
      <alignment horizontal="right"/>
      <protection locked="0"/>
    </xf>
    <xf numFmtId="217" fontId="3" fillId="0" borderId="0" applyFill="0" applyBorder="0">
      <alignment horizontal="right"/>
      <protection locked="0"/>
    </xf>
    <xf numFmtId="0" fontId="26" fillId="72" borderId="28">
      <alignment horizontal="left" vertical="center" wrapText="1"/>
    </xf>
    <xf numFmtId="218" fontId="3" fillId="0" borderId="0" applyFont="0" applyFill="0" applyBorder="0" applyAlignment="0" applyProtection="0"/>
    <xf numFmtId="6" fontId="3" fillId="0" borderId="0" applyFont="0" applyFill="0" applyBorder="0" applyAlignment="0" applyProtection="0"/>
    <xf numFmtId="0" fontId="79" fillId="0" borderId="0" applyNumberFormat="0" applyFill="0" applyBorder="0" applyProtection="0">
      <alignment horizontal="left" vertical="center"/>
    </xf>
    <xf numFmtId="0" fontId="3" fillId="25" borderId="14" applyNumberFormat="0" applyProtection="0">
      <alignment vertical="center" wrapText="1"/>
    </xf>
    <xf numFmtId="0" fontId="20" fillId="0" borderId="0" applyNumberFormat="0" applyFont="0" applyFill="0" applyBorder="0" applyProtection="0">
      <alignment horizontal="left" vertical="center"/>
    </xf>
    <xf numFmtId="0" fontId="80"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44" fontId="19" fillId="0" borderId="0" applyFill="0" applyBorder="0" applyAlignment="0"/>
    <xf numFmtId="44" fontId="19" fillId="0" borderId="0" applyFill="0" applyBorder="0" applyAlignment="0"/>
    <xf numFmtId="170" fontId="19" fillId="0" borderId="0" applyFill="0" applyBorder="0" applyAlignment="0"/>
    <xf numFmtId="44" fontId="19" fillId="0" borderId="0" applyFill="0" applyBorder="0" applyAlignment="0"/>
    <xf numFmtId="44" fontId="19" fillId="0" borderId="0" applyFill="0" applyBorder="0" applyAlignment="0"/>
    <xf numFmtId="202" fontId="19" fillId="0" borderId="0" applyFill="0" applyBorder="0" applyAlignment="0"/>
    <xf numFmtId="170" fontId="19" fillId="0" borderId="0" applyFill="0" applyBorder="0" applyAlignment="0"/>
    <xf numFmtId="0" fontId="82" fillId="0" borderId="29" applyNumberFormat="0" applyFill="0" applyAlignment="0" applyProtection="0"/>
    <xf numFmtId="0" fontId="62" fillId="0" borderId="30" applyNumberFormat="0" applyFill="0" applyAlignment="0" applyProtection="0"/>
    <xf numFmtId="0" fontId="82" fillId="0" borderId="29" applyNumberFormat="0" applyFill="0" applyAlignment="0" applyProtection="0"/>
    <xf numFmtId="0" fontId="62" fillId="0" borderId="30" applyNumberFormat="0" applyFill="0" applyAlignment="0" applyProtection="0"/>
    <xf numFmtId="0" fontId="83" fillId="0" borderId="31"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83" fillId="0" borderId="31" applyNumberFormat="0" applyFill="0" applyAlignment="0" applyProtection="0"/>
    <xf numFmtId="170" fontId="84" fillId="73" borderId="0"/>
    <xf numFmtId="9" fontId="27" fillId="57" borderId="0" applyNumberFormat="0" applyFont="0" applyBorder="0" applyAlignment="0">
      <protection locked="0"/>
    </xf>
    <xf numFmtId="0" fontId="20" fillId="0" borderId="0" applyNumberFormat="0" applyFill="0" applyBorder="0" applyAlignment="0" applyProtection="0"/>
    <xf numFmtId="0" fontId="20" fillId="0" borderId="0" applyNumberFormat="0" applyFill="0" applyBorder="0" applyAlignment="0" applyProtection="0"/>
    <xf numFmtId="0" fontId="85" fillId="0" borderId="0" applyNumberFormat="0" applyFill="0" applyBorder="0" applyAlignment="0" applyProtection="0"/>
    <xf numFmtId="219" fontId="3" fillId="0" borderId="0" applyFont="0" applyFill="0" applyBorder="0" applyAlignment="0" applyProtection="0"/>
    <xf numFmtId="38" fontId="7" fillId="0" borderId="0" applyFont="0" applyFill="0" applyBorder="0" applyAlignment="0" applyProtection="0"/>
    <xf numFmtId="40" fontId="7"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220" fontId="4" fillId="0" borderId="0"/>
    <xf numFmtId="6" fontId="7" fillId="0" borderId="0" applyFont="0" applyFill="0" applyBorder="0" applyAlignment="0" applyProtection="0"/>
    <xf numFmtId="8" fontId="7" fillId="0" borderId="0" applyFont="0" applyFill="0" applyBorder="0" applyAlignment="0" applyProtection="0"/>
    <xf numFmtId="0" fontId="3" fillId="0" borderId="0" applyFont="0" applyFill="0" applyBorder="0" applyAlignment="0" applyProtection="0"/>
    <xf numFmtId="44" fontId="3" fillId="0" borderId="0" applyFont="0" applyFill="0" applyBorder="0" applyAlignment="0" applyProtection="0"/>
    <xf numFmtId="221" fontId="3" fillId="0" borderId="0">
      <alignment horizontal="right"/>
    </xf>
    <xf numFmtId="0" fontId="46" fillId="0" borderId="0" applyFont="0" applyFill="0" applyBorder="0" applyAlignment="0" applyProtection="0">
      <alignment horizontal="right"/>
    </xf>
    <xf numFmtId="0" fontId="86" fillId="18" borderId="0" applyNumberFormat="0" applyBorder="0" applyAlignment="0" applyProtection="0"/>
    <xf numFmtId="0" fontId="62" fillId="50" borderId="0" applyNumberFormat="0" applyBorder="0" applyAlignment="0" applyProtection="0"/>
    <xf numFmtId="0" fontId="86" fillId="18" borderId="0" applyNumberFormat="0" applyBorder="0" applyAlignment="0" applyProtection="0"/>
    <xf numFmtId="0" fontId="62" fillId="50" borderId="0" applyNumberFormat="0" applyBorder="0" applyAlignment="0" applyProtection="0"/>
    <xf numFmtId="0" fontId="86" fillId="50" borderId="0" applyNumberFormat="0" applyBorder="0" applyAlignment="0" applyProtection="0"/>
    <xf numFmtId="0" fontId="62" fillId="50" borderId="0" applyNumberFormat="0" applyBorder="0" applyAlignment="0" applyProtection="0"/>
    <xf numFmtId="0" fontId="62" fillId="50" borderId="0" applyNumberFormat="0" applyBorder="0" applyAlignment="0" applyProtection="0"/>
    <xf numFmtId="0" fontId="86" fillId="50" borderId="0" applyNumberFormat="0" applyBorder="0" applyAlignment="0" applyProtection="0"/>
    <xf numFmtId="37" fontId="87" fillId="0" borderId="0"/>
    <xf numFmtId="0" fontId="3" fillId="0" borderId="32">
      <alignment horizontal="center"/>
    </xf>
    <xf numFmtId="0" fontId="3" fillId="57" borderId="14" applyNumberFormat="0" applyAlignment="0"/>
    <xf numFmtId="0" fontId="52" fillId="0" borderId="0"/>
    <xf numFmtId="0" fontId="52" fillId="0" borderId="0"/>
    <xf numFmtId="222" fontId="3" fillId="0" borderId="0"/>
    <xf numFmtId="223" fontId="37" fillId="0" borderId="33"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2" fillId="0" borderId="0"/>
    <xf numFmtId="0" fontId="192" fillId="0" borderId="0"/>
    <xf numFmtId="0" fontId="3" fillId="0" borderId="0"/>
    <xf numFmtId="0" fontId="3" fillId="0" borderId="0"/>
    <xf numFmtId="0" fontId="193" fillId="0" borderId="0"/>
    <xf numFmtId="0" fontId="192" fillId="0" borderId="0"/>
    <xf numFmtId="0" fontId="192" fillId="0" borderId="0"/>
    <xf numFmtId="0" fontId="72" fillId="0" borderId="0"/>
    <xf numFmtId="0" fontId="3" fillId="0" borderId="0"/>
    <xf numFmtId="0" fontId="192" fillId="0" borderId="0"/>
    <xf numFmtId="0" fontId="192" fillId="0" borderId="0"/>
    <xf numFmtId="0" fontId="3" fillId="0" borderId="0"/>
    <xf numFmtId="0" fontId="3" fillId="0" borderId="0"/>
    <xf numFmtId="0" fontId="192" fillId="0" borderId="0"/>
    <xf numFmtId="0" fontId="16" fillId="0" borderId="0"/>
    <xf numFmtId="0" fontId="2" fillId="0" borderId="0"/>
    <xf numFmtId="0" fontId="191" fillId="0" borderId="0"/>
    <xf numFmtId="0" fontId="191" fillId="0" borderId="0"/>
    <xf numFmtId="0" fontId="7" fillId="0" borderId="0"/>
    <xf numFmtId="0" fontId="3" fillId="0" borderId="0"/>
    <xf numFmtId="0" fontId="3" fillId="0" borderId="0"/>
    <xf numFmtId="0" fontId="3" fillId="0" borderId="0"/>
    <xf numFmtId="0" fontId="3" fillId="0" borderId="0"/>
    <xf numFmtId="0" fontId="3" fillId="0" borderId="0"/>
    <xf numFmtId="224" fontId="3" fillId="0" borderId="0"/>
    <xf numFmtId="37" fontId="3" fillId="0" borderId="0"/>
    <xf numFmtId="37" fontId="88" fillId="0" borderId="0"/>
    <xf numFmtId="37" fontId="89" fillId="0" borderId="0"/>
    <xf numFmtId="37" fontId="23" fillId="0" borderId="0"/>
    <xf numFmtId="0" fontId="3" fillId="74" borderId="14" applyNumberFormat="0" applyFont="0" applyBorder="0" applyAlignment="0" applyProtection="0"/>
    <xf numFmtId="0" fontId="3" fillId="9" borderId="16" applyNumberFormat="0" applyFont="0" applyAlignment="0" applyProtection="0"/>
    <xf numFmtId="0" fontId="23" fillId="49" borderId="10" applyNumberFormat="0" applyFont="0" applyAlignment="0" applyProtection="0"/>
    <xf numFmtId="0" fontId="3" fillId="9" borderId="16" applyNumberFormat="0" applyFont="0" applyAlignment="0" applyProtection="0"/>
    <xf numFmtId="0" fontId="23" fillId="49" borderId="10" applyNumberFormat="0" applyFont="0" applyAlignment="0" applyProtection="0"/>
    <xf numFmtId="0" fontId="3" fillId="49" borderId="16" applyNumberFormat="0" applyFont="0" applyAlignment="0" applyProtection="0"/>
    <xf numFmtId="0" fontId="23" fillId="49" borderId="10" applyNumberFormat="0" applyFont="0" applyAlignment="0" applyProtection="0"/>
    <xf numFmtId="0" fontId="3" fillId="49" borderId="16" applyNumberFormat="0" applyFont="0" applyAlignment="0" applyProtection="0"/>
    <xf numFmtId="0" fontId="23" fillId="49" borderId="10" applyNumberFormat="0" applyFont="0" applyAlignment="0" applyProtection="0"/>
    <xf numFmtId="0" fontId="3" fillId="49" borderId="16" applyNumberFormat="0" applyFont="0" applyAlignment="0" applyProtection="0"/>
    <xf numFmtId="0" fontId="3" fillId="49" borderId="16" applyNumberFormat="0" applyFont="0" applyAlignment="0" applyProtection="0"/>
    <xf numFmtId="0" fontId="3" fillId="49" borderId="16" applyNumberFormat="0" applyFont="0" applyAlignment="0" applyProtection="0"/>
    <xf numFmtId="40" fontId="14" fillId="0" borderId="0" applyFont="0" applyFill="0" applyBorder="0" applyAlignment="0" applyProtection="0"/>
    <xf numFmtId="38" fontId="14" fillId="0" borderId="0" applyFont="0" applyFill="0" applyBorder="0" applyAlignment="0" applyProtection="0"/>
    <xf numFmtId="225" fontId="3" fillId="0" borderId="0"/>
    <xf numFmtId="0" fontId="90" fillId="2" borderId="34" applyNumberFormat="0" applyAlignment="0" applyProtection="0"/>
    <xf numFmtId="0" fontId="90" fillId="58" borderId="34" applyNumberFormat="0" applyAlignment="0" applyProtection="0"/>
    <xf numFmtId="0" fontId="90" fillId="2" borderId="34" applyNumberFormat="0" applyAlignment="0" applyProtection="0"/>
    <xf numFmtId="0" fontId="90" fillId="58" borderId="34" applyNumberFormat="0" applyAlignment="0" applyProtection="0"/>
    <xf numFmtId="0" fontId="90" fillId="59" borderId="34" applyNumberFormat="0" applyAlignment="0" applyProtection="0"/>
    <xf numFmtId="0" fontId="90" fillId="58" borderId="34" applyNumberFormat="0" applyAlignment="0" applyProtection="0"/>
    <xf numFmtId="0" fontId="90" fillId="58" borderId="34" applyNumberFormat="0" applyAlignment="0" applyProtection="0"/>
    <xf numFmtId="0" fontId="90" fillId="59" borderId="34" applyNumberFormat="0" applyAlignment="0" applyProtection="0"/>
    <xf numFmtId="40" fontId="11" fillId="13" borderId="0">
      <alignment horizontal="right"/>
    </xf>
    <xf numFmtId="0" fontId="91" fillId="75" borderId="0">
      <alignment horizontal="center"/>
    </xf>
    <xf numFmtId="0" fontId="92" fillId="76" borderId="0"/>
    <xf numFmtId="0" fontId="93" fillId="13" borderId="0" applyBorder="0">
      <alignment horizontal="centerContinuous"/>
    </xf>
    <xf numFmtId="0" fontId="94" fillId="76" borderId="0" applyBorder="0">
      <alignment horizontal="centerContinuous"/>
    </xf>
    <xf numFmtId="0" fontId="95" fillId="0" borderId="0" applyFill="0" applyBorder="0" applyProtection="0">
      <alignment horizontal="left"/>
    </xf>
    <xf numFmtId="0" fontId="96" fillId="0" borderId="0" applyFill="0" applyBorder="0" applyProtection="0">
      <alignment horizontal="left"/>
    </xf>
    <xf numFmtId="1" fontId="97" fillId="0" borderId="0" applyProtection="0">
      <alignment horizontal="right" vertical="center"/>
    </xf>
    <xf numFmtId="0" fontId="98" fillId="0" borderId="0">
      <alignment horizontal="center"/>
    </xf>
    <xf numFmtId="0" fontId="99" fillId="0" borderId="0">
      <alignment horizontal="center"/>
    </xf>
    <xf numFmtId="210" fontId="100" fillId="0" borderId="0">
      <alignment horizontal="right"/>
    </xf>
    <xf numFmtId="210" fontId="100" fillId="0" borderId="0">
      <alignment horizontal="right"/>
    </xf>
    <xf numFmtId="14" fontId="29" fillId="0" borderId="0">
      <alignment horizontal="center" wrapText="1"/>
      <protection locked="0"/>
    </xf>
    <xf numFmtId="9" fontId="140" fillId="0" borderId="0" applyFont="0" applyFill="0" applyBorder="0" applyAlignment="0" applyProtection="0"/>
    <xf numFmtId="0" fontId="23" fillId="0" borderId="0"/>
    <xf numFmtId="201" fontId="19" fillId="0" borderId="0" applyFont="0" applyFill="0" applyBorder="0" applyAlignment="0" applyProtection="0"/>
    <xf numFmtId="226"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2" fillId="0" borderId="0" applyFont="0" applyFill="0" applyBorder="0" applyAlignment="0" applyProtection="0"/>
    <xf numFmtId="9" fontId="16"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1" fillId="0" borderId="0" applyFont="0" applyFill="0" applyBorder="0" applyAlignment="0" applyProtection="0"/>
    <xf numFmtId="9" fontId="140" fillId="0" borderId="0" applyFont="0" applyFill="0" applyBorder="0" applyAlignment="0" applyProtection="0"/>
    <xf numFmtId="9" fontId="14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1" fillId="0" borderId="0" applyFont="0" applyFill="0" applyBorder="0" applyAlignment="0" applyProtection="0"/>
    <xf numFmtId="9" fontId="3" fillId="0" borderId="0" applyFont="0" applyFill="0" applyBorder="0" applyAlignment="0" applyProtection="0"/>
    <xf numFmtId="9" fontId="14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27" fontId="29" fillId="0" borderId="0" applyFont="0" applyFill="0" applyBorder="0" applyProtection="0">
      <alignment horizontal="right"/>
    </xf>
    <xf numFmtId="9" fontId="3" fillId="0" borderId="0"/>
    <xf numFmtId="9" fontId="88" fillId="0" borderId="0"/>
    <xf numFmtId="9" fontId="23" fillId="0" borderId="0"/>
    <xf numFmtId="228" fontId="3" fillId="0" borderId="0" applyFont="0" applyFill="0" applyBorder="0" applyAlignment="0" applyProtection="0"/>
    <xf numFmtId="229" fontId="3" fillId="0" borderId="0"/>
    <xf numFmtId="9" fontId="7" fillId="0" borderId="35" applyNumberFormat="0" applyBorder="0"/>
    <xf numFmtId="230" fontId="3" fillId="0" borderId="0" applyFill="0" applyBorder="0">
      <alignment horizontal="right"/>
      <protection locked="0"/>
    </xf>
    <xf numFmtId="44" fontId="19" fillId="0" borderId="0" applyFill="0" applyBorder="0" applyAlignment="0"/>
    <xf numFmtId="44" fontId="19" fillId="0" borderId="0" applyFill="0" applyBorder="0" applyAlignment="0"/>
    <xf numFmtId="170" fontId="19" fillId="0" borderId="0" applyFill="0" applyBorder="0" applyAlignment="0"/>
    <xf numFmtId="44" fontId="19" fillId="0" borderId="0" applyFill="0" applyBorder="0" applyAlignment="0"/>
    <xf numFmtId="44" fontId="19" fillId="0" borderId="0" applyFill="0" applyBorder="0" applyAlignment="0"/>
    <xf numFmtId="202" fontId="19" fillId="0" borderId="0" applyFill="0" applyBorder="0" applyAlignment="0"/>
    <xf numFmtId="170" fontId="19" fillId="0" borderId="0" applyFill="0" applyBorder="0" applyAlignment="0"/>
    <xf numFmtId="231" fontId="29" fillId="0" borderId="0" applyFill="0" applyBorder="0" applyAlignment="0" applyProtection="0"/>
    <xf numFmtId="5" fontId="101" fillId="0" borderId="0"/>
    <xf numFmtId="5" fontId="101" fillId="0" borderId="0"/>
    <xf numFmtId="0" fontId="7" fillId="0" borderId="0" applyNumberFormat="0" applyFont="0" applyFill="0" applyBorder="0" applyAlignment="0" applyProtection="0">
      <alignment horizontal="left"/>
    </xf>
    <xf numFmtId="15" fontId="7" fillId="0" borderId="0" applyFont="0" applyFill="0" applyBorder="0" applyAlignment="0" applyProtection="0"/>
    <xf numFmtId="4" fontId="7" fillId="0" borderId="0" applyFont="0" applyFill="0" applyBorder="0" applyAlignment="0" applyProtection="0"/>
    <xf numFmtId="0" fontId="102" fillId="0" borderId="7">
      <alignment horizontal="center"/>
    </xf>
    <xf numFmtId="0" fontId="102" fillId="0" borderId="7">
      <alignment horizontal="center"/>
    </xf>
    <xf numFmtId="3" fontId="7" fillId="0" borderId="0" applyFont="0" applyFill="0" applyBorder="0" applyAlignment="0" applyProtection="0"/>
    <xf numFmtId="0" fontId="7" fillId="77" borderId="0" applyNumberFormat="0" applyFont="0" applyBorder="0" applyAlignment="0" applyProtection="0"/>
    <xf numFmtId="41" fontId="103" fillId="0" borderId="0">
      <alignment horizontal="center"/>
    </xf>
    <xf numFmtId="41" fontId="103" fillId="0" borderId="0">
      <alignment horizontal="center"/>
    </xf>
    <xf numFmtId="232" fontId="3" fillId="0" borderId="0">
      <alignment horizontal="right"/>
      <protection locked="0"/>
    </xf>
    <xf numFmtId="0" fontId="104" fillId="78" borderId="0" applyNumberFormat="0" applyFont="0" applyBorder="0" applyAlignment="0">
      <alignment horizontal="center"/>
    </xf>
    <xf numFmtId="0" fontId="105" fillId="79" borderId="36" applyNumberFormat="0" applyBorder="0" applyAlignment="0">
      <alignment horizontal="center"/>
    </xf>
    <xf numFmtId="2" fontId="29" fillId="0" borderId="0">
      <alignment vertical="center" wrapText="1"/>
    </xf>
    <xf numFmtId="233" fontId="27" fillId="0" borderId="0"/>
    <xf numFmtId="14" fontId="98" fillId="0" borderId="0" applyNumberFormat="0" applyFill="0" applyBorder="0" applyAlignment="0" applyProtection="0">
      <alignment horizontal="left"/>
    </xf>
    <xf numFmtId="0" fontId="34" fillId="0" borderId="11">
      <alignment horizontal="left" vertical="center" wrapText="1"/>
    </xf>
    <xf numFmtId="0" fontId="79" fillId="0" borderId="0" applyNumberFormat="0" applyFill="0" applyBorder="0" applyProtection="0">
      <alignment horizontal="right" vertical="center"/>
    </xf>
    <xf numFmtId="3" fontId="27" fillId="62" borderId="13" applyNumberFormat="0" applyFill="0" applyBorder="0" applyProtection="0">
      <alignment horizontal="left"/>
    </xf>
    <xf numFmtId="0" fontId="3" fillId="0" borderId="0"/>
    <xf numFmtId="0" fontId="3" fillId="0" borderId="0"/>
    <xf numFmtId="4" fontId="106" fillId="18" borderId="37" applyNumberFormat="0" applyProtection="0">
      <alignment vertical="center"/>
    </xf>
    <xf numFmtId="0" fontId="3" fillId="0" borderId="0"/>
    <xf numFmtId="4" fontId="107" fillId="18" borderId="37" applyNumberFormat="0" applyProtection="0">
      <alignment vertical="center"/>
    </xf>
    <xf numFmtId="4" fontId="107" fillId="80" borderId="37" applyNumberFormat="0" applyProtection="0">
      <alignment vertical="center"/>
    </xf>
    <xf numFmtId="4" fontId="107" fillId="80" borderId="37" applyNumberFormat="0" applyProtection="0">
      <alignment vertical="center"/>
    </xf>
    <xf numFmtId="4" fontId="107" fillId="80" borderId="37" applyNumberFormat="0" applyProtection="0">
      <alignment vertical="center"/>
    </xf>
    <xf numFmtId="4" fontId="107" fillId="80" borderId="37" applyNumberFormat="0" applyProtection="0">
      <alignment vertical="center"/>
    </xf>
    <xf numFmtId="0" fontId="3" fillId="0" borderId="0"/>
    <xf numFmtId="4" fontId="106" fillId="18" borderId="37" applyNumberFormat="0" applyProtection="0">
      <alignment horizontal="left" vertical="center" indent="1"/>
    </xf>
    <xf numFmtId="4" fontId="106" fillId="80" borderId="37" applyNumberFormat="0" applyProtection="0">
      <alignment horizontal="left" vertical="center" indent="1"/>
    </xf>
    <xf numFmtId="4" fontId="106" fillId="80" borderId="37" applyNumberFormat="0" applyProtection="0">
      <alignment horizontal="left" vertical="center" indent="1"/>
    </xf>
    <xf numFmtId="4" fontId="106" fillId="80" borderId="37" applyNumberFormat="0" applyProtection="0">
      <alignment horizontal="left" vertical="center" indent="1"/>
    </xf>
    <xf numFmtId="4" fontId="106" fillId="80" borderId="37" applyNumberFormat="0" applyProtection="0">
      <alignment horizontal="left" vertical="center" indent="1"/>
    </xf>
    <xf numFmtId="0" fontId="3" fillId="0" borderId="0"/>
    <xf numFmtId="0" fontId="106" fillId="18" borderId="37" applyNumberFormat="0" applyProtection="0">
      <alignment horizontal="left" vertical="top" indent="1"/>
    </xf>
    <xf numFmtId="0" fontId="106" fillId="80" borderId="37" applyNumberFormat="0" applyProtection="0">
      <alignment horizontal="left" vertical="top" indent="1"/>
    </xf>
    <xf numFmtId="0" fontId="106" fillId="80" borderId="37" applyNumberFormat="0" applyProtection="0">
      <alignment horizontal="left" vertical="top" indent="1"/>
    </xf>
    <xf numFmtId="0" fontId="106" fillId="80" borderId="37" applyNumberFormat="0" applyProtection="0">
      <alignment horizontal="left" vertical="top" indent="1"/>
    </xf>
    <xf numFmtId="0" fontId="106" fillId="80" borderId="37" applyNumberFormat="0" applyProtection="0">
      <alignment horizontal="left" vertical="top" indent="1"/>
    </xf>
    <xf numFmtId="0" fontId="3" fillId="0" borderId="0"/>
    <xf numFmtId="4" fontId="106" fillId="4" borderId="0" applyNumberFormat="0" applyProtection="0">
      <alignment horizontal="left" vertical="center" indent="1"/>
    </xf>
    <xf numFmtId="4" fontId="106" fillId="81" borderId="0" applyNumberFormat="0" applyProtection="0">
      <alignment horizontal="left" vertical="center" indent="1"/>
    </xf>
    <xf numFmtId="4" fontId="106" fillId="81" borderId="0" applyNumberFormat="0" applyProtection="0">
      <alignment horizontal="left" vertical="center" indent="1"/>
    </xf>
    <xf numFmtId="4" fontId="106" fillId="81" borderId="0" applyNumberFormat="0" applyProtection="0">
      <alignment horizontal="left" vertical="center" indent="1"/>
    </xf>
    <xf numFmtId="4" fontId="106" fillId="81" borderId="0" applyNumberFormat="0" applyProtection="0">
      <alignment horizontal="left" vertical="center" indent="1"/>
    </xf>
    <xf numFmtId="0" fontId="3" fillId="0" borderId="0"/>
    <xf numFmtId="4" fontId="11" fillId="5" borderId="37" applyNumberFormat="0" applyProtection="0">
      <alignment horizontal="right" vertical="center"/>
    </xf>
    <xf numFmtId="4" fontId="11" fillId="5" borderId="37" applyNumberFormat="0" applyProtection="0">
      <alignment horizontal="right" vertical="center"/>
    </xf>
    <xf numFmtId="0" fontId="3" fillId="0" borderId="0"/>
    <xf numFmtId="4" fontId="11" fillId="7" borderId="37" applyNumberFormat="0" applyProtection="0">
      <alignment horizontal="right" vertical="center"/>
    </xf>
    <xf numFmtId="4" fontId="11" fillId="7" borderId="37" applyNumberFormat="0" applyProtection="0">
      <alignment horizontal="right" vertical="center"/>
    </xf>
    <xf numFmtId="0" fontId="3" fillId="0" borderId="0"/>
    <xf numFmtId="4" fontId="11" fillId="33" borderId="37" applyNumberFormat="0" applyProtection="0">
      <alignment horizontal="right" vertical="center"/>
    </xf>
    <xf numFmtId="4" fontId="11" fillId="33" borderId="37" applyNumberFormat="0" applyProtection="0">
      <alignment horizontal="right" vertical="center"/>
    </xf>
    <xf numFmtId="0" fontId="3" fillId="0" borderId="0"/>
    <xf numFmtId="4" fontId="11" fillId="21" borderId="37" applyNumberFormat="0" applyProtection="0">
      <alignment horizontal="right" vertical="center"/>
    </xf>
    <xf numFmtId="4" fontId="11" fillId="21" borderId="37" applyNumberFormat="0" applyProtection="0">
      <alignment horizontal="right" vertical="center"/>
    </xf>
    <xf numFmtId="0" fontId="3" fillId="0" borderId="0"/>
    <xf numFmtId="4" fontId="11" fillId="24" borderId="37" applyNumberFormat="0" applyProtection="0">
      <alignment horizontal="right" vertical="center"/>
    </xf>
    <xf numFmtId="4" fontId="11" fillId="24" borderId="37" applyNumberFormat="0" applyProtection="0">
      <alignment horizontal="right" vertical="center"/>
    </xf>
    <xf numFmtId="0" fontId="3" fillId="0" borderId="0"/>
    <xf numFmtId="4" fontId="11" fillId="48" borderId="37" applyNumberFormat="0" applyProtection="0">
      <alignment horizontal="right" vertical="center"/>
    </xf>
    <xf numFmtId="4" fontId="11" fillId="48" borderId="37" applyNumberFormat="0" applyProtection="0">
      <alignment horizontal="right" vertical="center"/>
    </xf>
    <xf numFmtId="0" fontId="3" fillId="0" borderId="0"/>
    <xf numFmtId="4" fontId="11" fillId="19" borderId="37" applyNumberFormat="0" applyProtection="0">
      <alignment horizontal="right" vertical="center"/>
    </xf>
    <xf numFmtId="4" fontId="11" fillId="19" borderId="37" applyNumberFormat="0" applyProtection="0">
      <alignment horizontal="right" vertical="center"/>
    </xf>
    <xf numFmtId="0" fontId="3" fillId="0" borderId="0"/>
    <xf numFmtId="4" fontId="11" fillId="10" borderId="37" applyNumberFormat="0" applyProtection="0">
      <alignment horizontal="right" vertical="center"/>
    </xf>
    <xf numFmtId="4" fontId="11" fillId="10" borderId="37" applyNumberFormat="0" applyProtection="0">
      <alignment horizontal="right" vertical="center"/>
    </xf>
    <xf numFmtId="0" fontId="3" fillId="0" borderId="0"/>
    <xf numFmtId="4" fontId="11" fillId="17" borderId="37" applyNumberFormat="0" applyProtection="0">
      <alignment horizontal="right" vertical="center"/>
    </xf>
    <xf numFmtId="4" fontId="11" fillId="17" borderId="37" applyNumberFormat="0" applyProtection="0">
      <alignment horizontal="right" vertical="center"/>
    </xf>
    <xf numFmtId="0" fontId="3" fillId="0" borderId="0"/>
    <xf numFmtId="4" fontId="106" fillId="82" borderId="38" applyNumberFormat="0" applyProtection="0">
      <alignment horizontal="left" vertical="center" indent="1"/>
    </xf>
    <xf numFmtId="0" fontId="3" fillId="0" borderId="0"/>
    <xf numFmtId="4" fontId="11" fillId="3" borderId="0" applyNumberFormat="0" applyProtection="0">
      <alignment horizontal="left" vertical="center" indent="1"/>
    </xf>
    <xf numFmtId="4" fontId="11" fillId="3" borderId="0" applyNumberFormat="0" applyProtection="0">
      <alignment horizontal="left" vertical="center" indent="1"/>
    </xf>
    <xf numFmtId="0" fontId="3" fillId="0" borderId="0"/>
    <xf numFmtId="4" fontId="108" fillId="16" borderId="0" applyNumberFormat="0" applyProtection="0">
      <alignment horizontal="left" vertical="center" indent="1"/>
    </xf>
    <xf numFmtId="4" fontId="108" fillId="83" borderId="0" applyNumberFormat="0" applyProtection="0">
      <alignment horizontal="left" vertical="center" indent="1"/>
    </xf>
    <xf numFmtId="4" fontId="108" fillId="83" borderId="0" applyNumberFormat="0" applyProtection="0">
      <alignment horizontal="left" vertical="center" indent="1"/>
    </xf>
    <xf numFmtId="4" fontId="108" fillId="83" borderId="0" applyNumberFormat="0" applyProtection="0">
      <alignment horizontal="left" vertical="center" indent="1"/>
    </xf>
    <xf numFmtId="4" fontId="108" fillId="83" borderId="0" applyNumberFormat="0" applyProtection="0">
      <alignment horizontal="left" vertical="center" indent="1"/>
    </xf>
    <xf numFmtId="0" fontId="3" fillId="0" borderId="0"/>
    <xf numFmtId="4" fontId="108" fillId="16" borderId="0" applyNumberFormat="0" applyProtection="0">
      <alignment horizontal="left" vertical="center" indent="1"/>
    </xf>
    <xf numFmtId="4" fontId="11" fillId="4" borderId="37" applyNumberFormat="0" applyProtection="0">
      <alignment horizontal="right" vertical="center"/>
    </xf>
    <xf numFmtId="4" fontId="11" fillId="4" borderId="37" applyNumberFormat="0" applyProtection="0">
      <alignment horizontal="right" vertical="center"/>
    </xf>
    <xf numFmtId="0" fontId="3" fillId="0" borderId="0"/>
    <xf numFmtId="4" fontId="11" fillId="3" borderId="0" applyNumberFormat="0" applyProtection="0">
      <alignment horizontal="left" vertical="center" indent="1"/>
    </xf>
    <xf numFmtId="4" fontId="11" fillId="3" borderId="0" applyNumberFormat="0" applyProtection="0">
      <alignment horizontal="left" vertical="center" indent="1"/>
    </xf>
    <xf numFmtId="4" fontId="11" fillId="3" borderId="0" applyNumberFormat="0" applyProtection="0">
      <alignment horizontal="left" vertical="center" indent="1"/>
    </xf>
    <xf numFmtId="4" fontId="11" fillId="3" borderId="0" applyNumberFormat="0" applyProtection="0">
      <alignment horizontal="left" vertical="center" indent="1"/>
    </xf>
    <xf numFmtId="4" fontId="11" fillId="3" borderId="0" applyNumberFormat="0" applyProtection="0">
      <alignment horizontal="left" vertical="center" indent="1"/>
    </xf>
    <xf numFmtId="0" fontId="3" fillId="0" borderId="0"/>
    <xf numFmtId="4" fontId="11" fillId="3" borderId="0" applyNumberFormat="0" applyProtection="0">
      <alignment horizontal="left" vertical="center" indent="1"/>
    </xf>
    <xf numFmtId="4" fontId="11" fillId="4" borderId="0" applyNumberFormat="0" applyProtection="0">
      <alignment horizontal="left" vertical="center" indent="1"/>
    </xf>
    <xf numFmtId="4" fontId="11" fillId="4" borderId="0" applyNumberFormat="0" applyProtection="0">
      <alignment horizontal="left" vertical="center" indent="1"/>
    </xf>
    <xf numFmtId="4" fontId="11" fillId="81" borderId="0" applyNumberFormat="0" applyProtection="0">
      <alignment horizontal="left" vertical="center" indent="1"/>
    </xf>
    <xf numFmtId="4" fontId="11" fillId="81" borderId="0" applyNumberFormat="0" applyProtection="0">
      <alignment horizontal="left" vertical="center" indent="1"/>
    </xf>
    <xf numFmtId="4" fontId="11" fillId="81" borderId="0" applyNumberFormat="0" applyProtection="0">
      <alignment horizontal="left" vertical="center" indent="1"/>
    </xf>
    <xf numFmtId="4" fontId="11" fillId="81" borderId="0" applyNumberFormat="0" applyProtection="0">
      <alignment horizontal="left" vertical="center" indent="1"/>
    </xf>
    <xf numFmtId="0" fontId="3" fillId="0" borderId="0"/>
    <xf numFmtId="4" fontId="11" fillId="4" borderId="0" applyNumberFormat="0" applyProtection="0">
      <alignment horizontal="left" vertical="center" indent="1"/>
    </xf>
    <xf numFmtId="0" fontId="3" fillId="16" borderId="37" applyNumberFormat="0" applyProtection="0">
      <alignment horizontal="left" vertical="center" indent="1"/>
    </xf>
    <xf numFmtId="0" fontId="3" fillId="16" borderId="37" applyNumberFormat="0" applyProtection="0">
      <alignment horizontal="left" vertical="center" indent="1"/>
    </xf>
    <xf numFmtId="0" fontId="3" fillId="83" borderId="37" applyNumberFormat="0" applyProtection="0">
      <alignment horizontal="left" vertical="center" indent="1"/>
    </xf>
    <xf numFmtId="0" fontId="3" fillId="16" borderId="37" applyNumberFormat="0" applyProtection="0">
      <alignment horizontal="left" vertical="center" indent="1"/>
    </xf>
    <xf numFmtId="0" fontId="3" fillId="83" borderId="37" applyNumberFormat="0" applyProtection="0">
      <alignment horizontal="left" vertical="center" indent="1"/>
    </xf>
    <xf numFmtId="0" fontId="3" fillId="83" borderId="37" applyNumberFormat="0" applyProtection="0">
      <alignment horizontal="left" vertical="center" indent="1"/>
    </xf>
    <xf numFmtId="0" fontId="3" fillId="83" borderId="37" applyNumberFormat="0" applyProtection="0">
      <alignment horizontal="left" vertical="center" indent="1"/>
    </xf>
    <xf numFmtId="0" fontId="3" fillId="83" borderId="37" applyNumberFormat="0" applyProtection="0">
      <alignment horizontal="left" vertical="center" indent="1"/>
    </xf>
    <xf numFmtId="0" fontId="3" fillId="0" borderId="0"/>
    <xf numFmtId="0" fontId="3" fillId="16" borderId="37" applyNumberFormat="0" applyProtection="0">
      <alignment horizontal="left" vertical="center" indent="1"/>
    </xf>
    <xf numFmtId="0" fontId="3" fillId="16" borderId="37" applyNumberFormat="0" applyProtection="0">
      <alignment horizontal="left" vertical="top" indent="1"/>
    </xf>
    <xf numFmtId="0" fontId="3" fillId="16" borderId="37" applyNumberFormat="0" applyProtection="0">
      <alignment horizontal="left" vertical="top" indent="1"/>
    </xf>
    <xf numFmtId="0" fontId="3" fillId="83" borderId="37" applyNumberFormat="0" applyProtection="0">
      <alignment horizontal="left" vertical="top" indent="1"/>
    </xf>
    <xf numFmtId="0" fontId="3" fillId="83" borderId="37" applyNumberFormat="0" applyProtection="0">
      <alignment horizontal="left" vertical="top" indent="1"/>
    </xf>
    <xf numFmtId="0" fontId="3" fillId="83" borderId="37" applyNumberFormat="0" applyProtection="0">
      <alignment horizontal="left" vertical="top" indent="1"/>
    </xf>
    <xf numFmtId="0" fontId="3" fillId="83" borderId="37" applyNumberFormat="0" applyProtection="0">
      <alignment horizontal="left" vertical="top" indent="1"/>
    </xf>
    <xf numFmtId="0" fontId="3" fillId="0" borderId="0"/>
    <xf numFmtId="0" fontId="3" fillId="16" borderId="37" applyNumberFormat="0" applyProtection="0">
      <alignment horizontal="left" vertical="top" indent="1"/>
    </xf>
    <xf numFmtId="0" fontId="3" fillId="4" borderId="37" applyNumberFormat="0" applyProtection="0">
      <alignment horizontal="left" vertical="center" indent="1"/>
    </xf>
    <xf numFmtId="0" fontId="3" fillId="4" borderId="37" applyNumberFormat="0" applyProtection="0">
      <alignment horizontal="left" vertical="center" indent="1"/>
    </xf>
    <xf numFmtId="0" fontId="3" fillId="81" borderId="37" applyNumberFormat="0" applyProtection="0">
      <alignment horizontal="left" vertical="center" indent="1"/>
    </xf>
    <xf numFmtId="0" fontId="3" fillId="4" borderId="37" applyNumberFormat="0" applyProtection="0">
      <alignment horizontal="left" vertical="center" indent="1"/>
    </xf>
    <xf numFmtId="0" fontId="3" fillId="81" borderId="37" applyNumberFormat="0" applyProtection="0">
      <alignment horizontal="left" vertical="center" indent="1"/>
    </xf>
    <xf numFmtId="0" fontId="3" fillId="81" borderId="37" applyNumberFormat="0" applyProtection="0">
      <alignment horizontal="left" vertical="center" indent="1"/>
    </xf>
    <xf numFmtId="0" fontId="3" fillId="81" borderId="37" applyNumberFormat="0" applyProtection="0">
      <alignment horizontal="left" vertical="center" indent="1"/>
    </xf>
    <xf numFmtId="0" fontId="3" fillId="81" borderId="37" applyNumberFormat="0" applyProtection="0">
      <alignment horizontal="left" vertical="center" indent="1"/>
    </xf>
    <xf numFmtId="0" fontId="3" fillId="0" borderId="0"/>
    <xf numFmtId="0" fontId="3" fillId="4" borderId="37" applyNumberFormat="0" applyProtection="0">
      <alignment horizontal="left" vertical="center" indent="1"/>
    </xf>
    <xf numFmtId="0" fontId="3" fillId="4" borderId="37" applyNumberFormat="0" applyProtection="0">
      <alignment horizontal="left" vertical="top" indent="1"/>
    </xf>
    <xf numFmtId="0" fontId="3" fillId="4" borderId="37" applyNumberFormat="0" applyProtection="0">
      <alignment horizontal="left" vertical="top" indent="1"/>
    </xf>
    <xf numFmtId="0" fontId="3" fillId="81" borderId="37" applyNumberFormat="0" applyProtection="0">
      <alignment horizontal="left" vertical="top" indent="1"/>
    </xf>
    <xf numFmtId="0" fontId="3" fillId="81" borderId="37" applyNumberFormat="0" applyProtection="0">
      <alignment horizontal="left" vertical="top" indent="1"/>
    </xf>
    <xf numFmtId="0" fontId="3" fillId="81" borderId="37" applyNumberFormat="0" applyProtection="0">
      <alignment horizontal="left" vertical="top" indent="1"/>
    </xf>
    <xf numFmtId="0" fontId="3" fillId="81" borderId="37" applyNumberFormat="0" applyProtection="0">
      <alignment horizontal="left" vertical="top" indent="1"/>
    </xf>
    <xf numFmtId="0" fontId="3" fillId="0" borderId="0"/>
    <xf numFmtId="0" fontId="3" fillId="4" borderId="37" applyNumberFormat="0" applyProtection="0">
      <alignment horizontal="left" vertical="top" indent="1"/>
    </xf>
    <xf numFmtId="0" fontId="3" fillId="14" borderId="37" applyNumberFormat="0" applyProtection="0">
      <alignment horizontal="left" vertical="center" indent="1"/>
    </xf>
    <xf numFmtId="0" fontId="3" fillId="14" borderId="37" applyNumberFormat="0" applyProtection="0">
      <alignment horizontal="left" vertical="center" indent="1"/>
    </xf>
    <xf numFmtId="0" fontId="3" fillId="55" borderId="37" applyNumberFormat="0" applyProtection="0">
      <alignment horizontal="left" vertical="center" indent="1"/>
    </xf>
    <xf numFmtId="0" fontId="3" fillId="14" borderId="37" applyNumberFormat="0" applyProtection="0">
      <alignment horizontal="left" vertical="center" indent="1"/>
    </xf>
    <xf numFmtId="0" fontId="3" fillId="55" borderId="37" applyNumberFormat="0" applyProtection="0">
      <alignment horizontal="left" vertical="center" indent="1"/>
    </xf>
    <xf numFmtId="0" fontId="3" fillId="55" borderId="37" applyNumberFormat="0" applyProtection="0">
      <alignment horizontal="left" vertical="center" indent="1"/>
    </xf>
    <xf numFmtId="0" fontId="3" fillId="55" borderId="37" applyNumberFormat="0" applyProtection="0">
      <alignment horizontal="left" vertical="center" indent="1"/>
    </xf>
    <xf numFmtId="0" fontId="3" fillId="55" borderId="37" applyNumberFormat="0" applyProtection="0">
      <alignment horizontal="left" vertical="center" indent="1"/>
    </xf>
    <xf numFmtId="0" fontId="3" fillId="0" borderId="0"/>
    <xf numFmtId="0" fontId="3" fillId="14" borderId="37" applyNumberFormat="0" applyProtection="0">
      <alignment horizontal="left" vertical="center" indent="1"/>
    </xf>
    <xf numFmtId="0" fontId="3" fillId="14" borderId="37" applyNumberFormat="0" applyProtection="0">
      <alignment horizontal="left" vertical="top" indent="1"/>
    </xf>
    <xf numFmtId="0" fontId="3" fillId="14" borderId="37" applyNumberFormat="0" applyProtection="0">
      <alignment horizontal="left" vertical="top" indent="1"/>
    </xf>
    <xf numFmtId="0" fontId="3" fillId="55" borderId="37" applyNumberFormat="0" applyProtection="0">
      <alignment horizontal="left" vertical="top" indent="1"/>
    </xf>
    <xf numFmtId="0" fontId="3" fillId="55" borderId="37" applyNumberFormat="0" applyProtection="0">
      <alignment horizontal="left" vertical="top" indent="1"/>
    </xf>
    <xf numFmtId="0" fontId="3" fillId="55" borderId="37" applyNumberFormat="0" applyProtection="0">
      <alignment horizontal="left" vertical="top" indent="1"/>
    </xf>
    <xf numFmtId="0" fontId="3" fillId="55" borderId="37" applyNumberFormat="0" applyProtection="0">
      <alignment horizontal="left" vertical="top" indent="1"/>
    </xf>
    <xf numFmtId="0" fontId="3" fillId="0" borderId="0"/>
    <xf numFmtId="0" fontId="3" fillId="14" borderId="37" applyNumberFormat="0" applyProtection="0">
      <alignment horizontal="left" vertical="top" indent="1"/>
    </xf>
    <xf numFmtId="0" fontId="3" fillId="3" borderId="37" applyNumberFormat="0" applyProtection="0">
      <alignment horizontal="left" vertical="center" indent="1"/>
    </xf>
    <xf numFmtId="0" fontId="3" fillId="3" borderId="37" applyNumberFormat="0" applyProtection="0">
      <alignment horizontal="left" vertical="center" indent="1"/>
    </xf>
    <xf numFmtId="0" fontId="3" fillId="84" borderId="37" applyNumberFormat="0" applyProtection="0">
      <alignment horizontal="left" vertical="center" indent="1"/>
    </xf>
    <xf numFmtId="0" fontId="3" fillId="3" borderId="37" applyNumberFormat="0" applyProtection="0">
      <alignment horizontal="left" vertical="center" indent="1"/>
    </xf>
    <xf numFmtId="0" fontId="3" fillId="84" borderId="37" applyNumberFormat="0" applyProtection="0">
      <alignment horizontal="left" vertical="center" indent="1"/>
    </xf>
    <xf numFmtId="0" fontId="3" fillId="84" borderId="37" applyNumberFormat="0" applyProtection="0">
      <alignment horizontal="left" vertical="center" indent="1"/>
    </xf>
    <xf numFmtId="0" fontId="3" fillId="84" borderId="37" applyNumberFormat="0" applyProtection="0">
      <alignment horizontal="left" vertical="center" indent="1"/>
    </xf>
    <xf numFmtId="0" fontId="3" fillId="84" borderId="37" applyNumberFormat="0" applyProtection="0">
      <alignment horizontal="left" vertical="center" indent="1"/>
    </xf>
    <xf numFmtId="0" fontId="3" fillId="0" borderId="0"/>
    <xf numFmtId="0" fontId="3" fillId="3" borderId="37" applyNumberFormat="0" applyProtection="0">
      <alignment horizontal="left" vertical="center" indent="1"/>
    </xf>
    <xf numFmtId="0" fontId="3" fillId="3" borderId="37" applyNumberFormat="0" applyProtection="0">
      <alignment horizontal="left" vertical="top" indent="1"/>
    </xf>
    <xf numFmtId="0" fontId="3" fillId="3" borderId="37" applyNumberFormat="0" applyProtection="0">
      <alignment horizontal="left" vertical="top" indent="1"/>
    </xf>
    <xf numFmtId="0" fontId="3" fillId="84" borderId="37" applyNumberFormat="0" applyProtection="0">
      <alignment horizontal="left" vertical="top" indent="1"/>
    </xf>
    <xf numFmtId="0" fontId="3" fillId="84" borderId="37" applyNumberFormat="0" applyProtection="0">
      <alignment horizontal="left" vertical="top" indent="1"/>
    </xf>
    <xf numFmtId="0" fontId="3" fillId="84" borderId="37" applyNumberFormat="0" applyProtection="0">
      <alignment horizontal="left" vertical="top" indent="1"/>
    </xf>
    <xf numFmtId="0" fontId="3" fillId="84" borderId="37" applyNumberFormat="0" applyProtection="0">
      <alignment horizontal="left" vertical="top" indent="1"/>
    </xf>
    <xf numFmtId="0" fontId="3" fillId="0" borderId="0"/>
    <xf numFmtId="0" fontId="3" fillId="3" borderId="37" applyNumberFormat="0" applyProtection="0">
      <alignment horizontal="left" vertical="top" indent="1"/>
    </xf>
    <xf numFmtId="0" fontId="3" fillId="13" borderId="14" applyNumberFormat="0">
      <protection locked="0"/>
    </xf>
    <xf numFmtId="0" fontId="3" fillId="13" borderId="14" applyNumberFormat="0">
      <protection locked="0"/>
    </xf>
    <xf numFmtId="0" fontId="23" fillId="13" borderId="39" applyNumberFormat="0">
      <protection locked="0"/>
    </xf>
    <xf numFmtId="0" fontId="23" fillId="13" borderId="39" applyNumberFormat="0">
      <protection locked="0"/>
    </xf>
    <xf numFmtId="0" fontId="23" fillId="13" borderId="39" applyNumberFormat="0">
      <protection locked="0"/>
    </xf>
    <xf numFmtId="0" fontId="23" fillId="13" borderId="39" applyNumberFormat="0">
      <protection locked="0"/>
    </xf>
    <xf numFmtId="0" fontId="23" fillId="13" borderId="39" applyNumberFormat="0">
      <protection locked="0"/>
    </xf>
    <xf numFmtId="0" fontId="3" fillId="0" borderId="0"/>
    <xf numFmtId="0" fontId="3" fillId="13" borderId="14" applyNumberFormat="0">
      <protection locked="0"/>
    </xf>
    <xf numFmtId="0" fontId="27" fillId="16" borderId="40" applyBorder="0"/>
    <xf numFmtId="4" fontId="11" fillId="9" borderId="37" applyNumberFormat="0" applyProtection="0">
      <alignment vertical="center"/>
    </xf>
    <xf numFmtId="4" fontId="11" fillId="9" borderId="37" applyNumberFormat="0" applyProtection="0">
      <alignment vertical="center"/>
    </xf>
    <xf numFmtId="4" fontId="11" fillId="25" borderId="37" applyNumberFormat="0" applyProtection="0">
      <alignment vertical="center"/>
    </xf>
    <xf numFmtId="4" fontId="11" fillId="25" borderId="37" applyNumberFormat="0" applyProtection="0">
      <alignment vertical="center"/>
    </xf>
    <xf numFmtId="4" fontId="11" fillId="25" borderId="37" applyNumberFormat="0" applyProtection="0">
      <alignment vertical="center"/>
    </xf>
    <xf numFmtId="4" fontId="11" fillId="25" borderId="37" applyNumberFormat="0" applyProtection="0">
      <alignment vertical="center"/>
    </xf>
    <xf numFmtId="0" fontId="3" fillId="0" borderId="0"/>
    <xf numFmtId="4" fontId="109" fillId="9" borderId="37" applyNumberFormat="0" applyProtection="0">
      <alignment vertical="center"/>
    </xf>
    <xf numFmtId="4" fontId="109" fillId="25" borderId="37" applyNumberFormat="0" applyProtection="0">
      <alignment vertical="center"/>
    </xf>
    <xf numFmtId="4" fontId="109" fillId="25" borderId="37" applyNumberFormat="0" applyProtection="0">
      <alignment vertical="center"/>
    </xf>
    <xf numFmtId="4" fontId="109" fillId="25" borderId="37" applyNumberFormat="0" applyProtection="0">
      <alignment vertical="center"/>
    </xf>
    <xf numFmtId="4" fontId="109" fillId="25" borderId="37" applyNumberFormat="0" applyProtection="0">
      <alignment vertical="center"/>
    </xf>
    <xf numFmtId="0" fontId="3" fillId="0" borderId="0"/>
    <xf numFmtId="4" fontId="11" fillId="9" borderId="37" applyNumberFormat="0" applyProtection="0">
      <alignment horizontal="left" vertical="center" indent="1"/>
    </xf>
    <xf numFmtId="4" fontId="11" fillId="9" borderId="37" applyNumberFormat="0" applyProtection="0">
      <alignment horizontal="left" vertical="center" indent="1"/>
    </xf>
    <xf numFmtId="4" fontId="11" fillId="25" borderId="37" applyNumberFormat="0" applyProtection="0">
      <alignment horizontal="left" vertical="center" indent="1"/>
    </xf>
    <xf numFmtId="4" fontId="11" fillId="25" borderId="37" applyNumberFormat="0" applyProtection="0">
      <alignment horizontal="left" vertical="center" indent="1"/>
    </xf>
    <xf numFmtId="4" fontId="11" fillId="25" borderId="37" applyNumberFormat="0" applyProtection="0">
      <alignment horizontal="left" vertical="center" indent="1"/>
    </xf>
    <xf numFmtId="4" fontId="11" fillId="25" borderId="37" applyNumberFormat="0" applyProtection="0">
      <alignment horizontal="left" vertical="center" indent="1"/>
    </xf>
    <xf numFmtId="0" fontId="3" fillId="0" borderId="0"/>
    <xf numFmtId="0" fontId="11" fillId="9" borderId="37" applyNumberFormat="0" applyProtection="0">
      <alignment horizontal="left" vertical="top" indent="1"/>
    </xf>
    <xf numFmtId="0" fontId="11" fillId="9" borderId="37" applyNumberFormat="0" applyProtection="0">
      <alignment horizontal="left" vertical="top" indent="1"/>
    </xf>
    <xf numFmtId="0" fontId="11" fillId="25" borderId="37" applyNumberFormat="0" applyProtection="0">
      <alignment horizontal="left" vertical="top" indent="1"/>
    </xf>
    <xf numFmtId="0" fontId="11" fillId="25" borderId="37" applyNumberFormat="0" applyProtection="0">
      <alignment horizontal="left" vertical="top" indent="1"/>
    </xf>
    <xf numFmtId="0" fontId="11" fillId="25" borderId="37" applyNumberFormat="0" applyProtection="0">
      <alignment horizontal="left" vertical="top" indent="1"/>
    </xf>
    <xf numFmtId="0" fontId="11" fillId="25" borderId="37" applyNumberFormat="0" applyProtection="0">
      <alignment horizontal="left" vertical="top" indent="1"/>
    </xf>
    <xf numFmtId="0" fontId="3" fillId="0" borderId="0"/>
    <xf numFmtId="4" fontId="11" fillId="3" borderId="37" applyNumberFormat="0" applyProtection="0">
      <alignment horizontal="right" vertical="center"/>
    </xf>
    <xf numFmtId="4" fontId="11" fillId="3" borderId="37" applyNumberFormat="0" applyProtection="0">
      <alignment horizontal="right" vertical="center"/>
    </xf>
    <xf numFmtId="0" fontId="3" fillId="0" borderId="0"/>
    <xf numFmtId="4" fontId="109" fillId="3" borderId="37" applyNumberFormat="0" applyProtection="0">
      <alignment horizontal="right" vertical="center"/>
    </xf>
    <xf numFmtId="0" fontId="3" fillId="0" borderId="0"/>
    <xf numFmtId="4" fontId="11" fillId="4" borderId="37" applyNumberFormat="0" applyProtection="0">
      <alignment horizontal="left" vertical="center" indent="1"/>
    </xf>
    <xf numFmtId="4" fontId="11" fillId="4" borderId="37" applyNumberFormat="0" applyProtection="0">
      <alignment horizontal="left" vertical="center" indent="1"/>
    </xf>
    <xf numFmtId="4" fontId="11" fillId="4" borderId="37" applyNumberFormat="0" applyProtection="0">
      <alignment horizontal="left" vertical="center" indent="1"/>
    </xf>
    <xf numFmtId="4" fontId="11" fillId="4" borderId="37" applyNumberFormat="0" applyProtection="0">
      <alignment horizontal="left" vertical="center" indent="1"/>
    </xf>
    <xf numFmtId="4" fontId="11" fillId="4" borderId="37" applyNumberFormat="0" applyProtection="0">
      <alignment horizontal="left" vertical="center" indent="1"/>
    </xf>
    <xf numFmtId="4" fontId="11" fillId="4" borderId="37" applyNumberFormat="0" applyProtection="0">
      <alignment horizontal="left" vertical="center" indent="1"/>
    </xf>
    <xf numFmtId="0" fontId="11" fillId="4" borderId="37" applyNumberFormat="0" applyProtection="0">
      <alignment horizontal="left" vertical="top" indent="1"/>
    </xf>
    <xf numFmtId="0" fontId="11" fillId="4" borderId="37" applyNumberFormat="0" applyProtection="0">
      <alignment horizontal="left" vertical="top" indent="1"/>
    </xf>
    <xf numFmtId="0" fontId="11" fillId="81" borderId="37" applyNumberFormat="0" applyProtection="0">
      <alignment horizontal="left" vertical="top" indent="1"/>
    </xf>
    <xf numFmtId="0" fontId="11" fillId="81" borderId="37" applyNumberFormat="0" applyProtection="0">
      <alignment horizontal="left" vertical="top" indent="1"/>
    </xf>
    <xf numFmtId="0" fontId="11" fillId="81" borderId="37" applyNumberFormat="0" applyProtection="0">
      <alignment horizontal="left" vertical="top" indent="1"/>
    </xf>
    <xf numFmtId="0" fontId="11" fillId="81" borderId="37" applyNumberFormat="0" applyProtection="0">
      <alignment horizontal="left" vertical="top" indent="1"/>
    </xf>
    <xf numFmtId="0" fontId="3" fillId="0" borderId="0"/>
    <xf numFmtId="4" fontId="110" fillId="71" borderId="0" applyNumberFormat="0" applyProtection="0">
      <alignment horizontal="left" vertical="center" indent="1"/>
    </xf>
    <xf numFmtId="0" fontId="3" fillId="0" borderId="0"/>
    <xf numFmtId="0" fontId="23" fillId="85" borderId="14"/>
    <xf numFmtId="4" fontId="111" fillId="3" borderId="37" applyNumberFormat="0" applyProtection="0">
      <alignment horizontal="right" vertical="center"/>
    </xf>
    <xf numFmtId="0" fontId="3" fillId="0" borderId="0"/>
    <xf numFmtId="3" fontId="112" fillId="0" borderId="14" applyNumberFormat="0" applyFill="0" applyBorder="0" applyAlignment="0" applyProtection="0"/>
    <xf numFmtId="0" fontId="64" fillId="63" borderId="14">
      <alignment horizontal="center" vertical="center" wrapText="1"/>
      <protection hidden="1"/>
    </xf>
    <xf numFmtId="0" fontId="113" fillId="64" borderId="14" applyNumberFormat="0" applyFill="0" applyAlignment="0" applyProtection="0">
      <alignment horizontal="centerContinuous" vertical="center"/>
    </xf>
    <xf numFmtId="0" fontId="114" fillId="54" borderId="41">
      <protection locked="0"/>
    </xf>
    <xf numFmtId="0" fontId="115" fillId="72" borderId="0"/>
    <xf numFmtId="0" fontId="115" fillId="86" borderId="0"/>
    <xf numFmtId="0" fontId="26" fillId="57" borderId="0" applyFont="0">
      <alignment vertical="top"/>
    </xf>
    <xf numFmtId="0" fontId="20" fillId="87" borderId="0" applyNumberFormat="0" applyFont="0" applyBorder="0" applyAlignment="0" applyProtection="0"/>
    <xf numFmtId="0" fontId="104" fillId="1" borderId="20" applyNumberFormat="0" applyFont="0" applyAlignment="0">
      <alignment horizontal="center"/>
    </xf>
    <xf numFmtId="0" fontId="116" fillId="56" borderId="0" applyAlignment="0"/>
    <xf numFmtId="0" fontId="117" fillId="0" borderId="0" applyNumberFormat="0" applyFill="0" applyBorder="0" applyAlignment="0" applyProtection="0"/>
    <xf numFmtId="0" fontId="118" fillId="0" borderId="0" applyNumberFormat="0" applyFill="0" applyBorder="0" applyAlignment="0">
      <alignment horizontal="center"/>
    </xf>
    <xf numFmtId="226" fontId="3" fillId="0" borderId="0"/>
    <xf numFmtId="0" fontId="3"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9" fillId="0" borderId="42" applyNumberFormat="0" applyFill="0" applyProtection="0">
      <alignment horizontal="center"/>
    </xf>
    <xf numFmtId="0" fontId="120" fillId="88" borderId="42" applyNumberFormat="0" applyProtection="0">
      <alignment horizontal="center"/>
    </xf>
    <xf numFmtId="0" fontId="120" fillId="88" borderId="42" applyNumberFormat="0" applyProtection="0">
      <alignment horizontal="left"/>
    </xf>
    <xf numFmtId="0" fontId="121" fillId="54" borderId="0" applyNumberFormat="0" applyBorder="0" applyProtection="0">
      <alignment horizontal="left"/>
    </xf>
    <xf numFmtId="0" fontId="122" fillId="54" borderId="0" applyNumberFormat="0" applyBorder="0" applyProtection="0">
      <alignment horizontal="left"/>
    </xf>
    <xf numFmtId="0" fontId="122" fillId="87" borderId="43" applyNumberFormat="0" applyAlignment="0" applyProtection="0"/>
    <xf numFmtId="0" fontId="3" fillId="0" borderId="0"/>
    <xf numFmtId="0" fontId="3" fillId="0" borderId="0"/>
    <xf numFmtId="0" fontId="119" fillId="89" borderId="43" applyNumberFormat="0" applyAlignment="0" applyProtection="0"/>
    <xf numFmtId="0" fontId="119" fillId="90" borderId="43" applyNumberFormat="0" applyAlignment="0" applyProtection="0"/>
    <xf numFmtId="0" fontId="19" fillId="0" borderId="0"/>
    <xf numFmtId="0" fontId="3" fillId="0" borderId="0"/>
    <xf numFmtId="0" fontId="3" fillId="0" borderId="0"/>
    <xf numFmtId="0" fontId="119" fillId="0" borderId="42" applyNumberFormat="0" applyFill="0" applyProtection="0">
      <alignment horizontal="center"/>
    </xf>
    <xf numFmtId="0" fontId="120" fillId="88" borderId="42" applyNumberFormat="0" applyProtection="0">
      <alignment horizontal="center"/>
    </xf>
    <xf numFmtId="0" fontId="120" fillId="88" borderId="42" applyNumberFormat="0" applyProtection="0">
      <alignment horizontal="left"/>
    </xf>
    <xf numFmtId="0" fontId="121" fillId="54" borderId="0" applyNumberFormat="0" applyBorder="0" applyProtection="0">
      <alignment horizontal="left"/>
    </xf>
    <xf numFmtId="0" fontId="122" fillId="54" borderId="0" applyNumberFormat="0" applyBorder="0" applyProtection="0">
      <alignment horizontal="left"/>
    </xf>
    <xf numFmtId="0" fontId="122" fillId="87" borderId="43" applyNumberFormat="0" applyAlignment="0" applyProtection="0"/>
    <xf numFmtId="0" fontId="119" fillId="89" borderId="43" applyNumberFormat="0" applyAlignment="0" applyProtection="0"/>
    <xf numFmtId="0" fontId="3" fillId="0" borderId="0"/>
    <xf numFmtId="0" fontId="3" fillId="0" borderId="0"/>
    <xf numFmtId="0" fontId="119" fillId="90" borderId="43" applyNumberFormat="0" applyAlignment="0" applyProtection="0"/>
    <xf numFmtId="0" fontId="3" fillId="0" borderId="0"/>
    <xf numFmtId="0" fontId="3" fillId="0" borderId="0"/>
    <xf numFmtId="0" fontId="3" fillId="0" borderId="0"/>
    <xf numFmtId="0" fontId="3" fillId="0" borderId="0"/>
    <xf numFmtId="0" fontId="121" fillId="54" borderId="0" applyNumberFormat="0" applyBorder="0" applyProtection="0">
      <alignment horizontal="left"/>
    </xf>
    <xf numFmtId="0" fontId="122" fillId="54" borderId="0" applyNumberFormat="0" applyBorder="0" applyProtection="0">
      <alignment horizontal="left"/>
    </xf>
    <xf numFmtId="0" fontId="122" fillId="87" borderId="43" applyNumberFormat="0" applyAlignment="0" applyProtection="0"/>
    <xf numFmtId="0" fontId="119" fillId="89" borderId="43" applyNumberFormat="0" applyAlignment="0" applyProtection="0"/>
    <xf numFmtId="0" fontId="119" fillId="90" borderId="43"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applyNumberFormat="0" applyBorder="0" applyAlignment="0"/>
    <xf numFmtId="0" fontId="37" fillId="0" borderId="0" applyNumberFormat="0" applyBorder="0" applyAlignment="0"/>
    <xf numFmtId="0" fontId="108" fillId="0" borderId="0" applyNumberFormat="0" applyBorder="0" applyAlignment="0"/>
    <xf numFmtId="0" fontId="123" fillId="0" borderId="0" applyNumberFormat="0" applyBorder="0" applyAlignment="0"/>
    <xf numFmtId="0" fontId="108" fillId="0" borderId="0" applyNumberFormat="0" applyBorder="0" applyAlignment="0"/>
    <xf numFmtId="0" fontId="124" fillId="0" borderId="2"/>
    <xf numFmtId="40" fontId="125" fillId="0" borderId="0" applyBorder="0">
      <alignment horizontal="right"/>
    </xf>
    <xf numFmtId="0" fontId="126" fillId="0" borderId="0" applyFill="0" applyBorder="0" applyProtection="0">
      <alignment horizontal="center" vertical="center"/>
    </xf>
    <xf numFmtId="0" fontId="127" fillId="0" borderId="0" applyBorder="0" applyProtection="0">
      <alignment vertical="center"/>
    </xf>
    <xf numFmtId="0" fontId="127" fillId="0" borderId="33" applyBorder="0" applyProtection="0">
      <alignment horizontal="right" vertical="center"/>
    </xf>
    <xf numFmtId="0" fontId="128" fillId="91" borderId="0" applyBorder="0" applyProtection="0">
      <alignment horizontal="centerContinuous" vertical="center"/>
    </xf>
    <xf numFmtId="0" fontId="128" fillId="92" borderId="33" applyBorder="0" applyProtection="0">
      <alignment horizontal="centerContinuous" vertical="center"/>
    </xf>
    <xf numFmtId="0" fontId="3" fillId="0" borderId="0" applyBorder="0" applyProtection="0">
      <alignment vertical="center"/>
    </xf>
    <xf numFmtId="0" fontId="126" fillId="0" borderId="0" applyFill="0" applyBorder="0" applyProtection="0"/>
    <xf numFmtId="0" fontId="129" fillId="0" borderId="0" applyFill="0" applyBorder="0" applyProtection="0">
      <alignment horizontal="left"/>
    </xf>
    <xf numFmtId="0" fontId="61" fillId="0" borderId="1" applyFill="0" applyBorder="0" applyProtection="0">
      <alignment horizontal="left" vertical="top"/>
    </xf>
    <xf numFmtId="0" fontId="72" fillId="0" borderId="0" applyNumberFormat="0" applyAlignment="0">
      <alignment horizontal="center"/>
    </xf>
    <xf numFmtId="0" fontId="26" fillId="25" borderId="14" applyNumberFormat="0" applyAlignment="0">
      <alignment horizontal="center"/>
    </xf>
    <xf numFmtId="49" fontId="3" fillId="0" borderId="0" applyFont="0" applyFill="0" applyBorder="0" applyAlignment="0" applyProtection="0"/>
    <xf numFmtId="49" fontId="11" fillId="0" borderId="0" applyFill="0" applyBorder="0" applyAlignment="0"/>
    <xf numFmtId="234" fontId="19" fillId="0" borderId="0" applyFill="0" applyBorder="0" applyAlignment="0"/>
    <xf numFmtId="235" fontId="19" fillId="0" borderId="0" applyFill="0" applyBorder="0" applyAlignment="0"/>
    <xf numFmtId="49" fontId="3" fillId="0" borderId="0" applyNumberFormat="0">
      <alignment wrapText="1"/>
    </xf>
    <xf numFmtId="0" fontId="3" fillId="0" borderId="0"/>
    <xf numFmtId="0" fontId="3" fillId="0" borderId="0"/>
    <xf numFmtId="236" fontId="3" fillId="0" borderId="0" applyFont="0" applyFill="0" applyBorder="0" applyAlignment="0" applyProtection="0"/>
    <xf numFmtId="237" fontId="3" fillId="0" borderId="0" applyFont="0" applyFill="0" applyBorder="0" applyAlignment="0" applyProtection="0"/>
    <xf numFmtId="0" fontId="117" fillId="0" borderId="0" applyNumberFormat="0" applyFill="0" applyBorder="0" applyAlignment="0" applyProtection="0"/>
    <xf numFmtId="0" fontId="116" fillId="93" borderId="0"/>
    <xf numFmtId="0" fontId="117" fillId="0" borderId="0" applyNumberFormat="0" applyFill="0" applyBorder="0" applyAlignment="0" applyProtection="0"/>
    <xf numFmtId="0" fontId="116" fillId="93" borderId="0"/>
    <xf numFmtId="0" fontId="116" fillId="93" borderId="0"/>
    <xf numFmtId="0" fontId="116" fillId="93" borderId="0"/>
    <xf numFmtId="0" fontId="117" fillId="0" borderId="0" applyNumberFormat="0" applyFill="0" applyBorder="0" applyAlignment="0" applyProtection="0"/>
    <xf numFmtId="38" fontId="130" fillId="17" borderId="0">
      <alignment horizontal="center"/>
    </xf>
    <xf numFmtId="194" fontId="131" fillId="0" borderId="0">
      <alignment horizontal="center" vertical="center"/>
    </xf>
    <xf numFmtId="194" fontId="131" fillId="0" borderId="44">
      <alignment horizontal="center" vertical="center"/>
    </xf>
    <xf numFmtId="0" fontId="3" fillId="0" borderId="0" applyBorder="0"/>
    <xf numFmtId="38" fontId="71" fillId="0" borderId="0"/>
    <xf numFmtId="0" fontId="132" fillId="0" borderId="0">
      <alignment vertical="center"/>
    </xf>
    <xf numFmtId="0" fontId="56" fillId="0" borderId="45" applyNumberFormat="0" applyFill="0" applyAlignment="0" applyProtection="0"/>
    <xf numFmtId="0" fontId="27" fillId="57" borderId="0" applyNumberFormat="0" applyFont="0" applyFill="0" applyAlignment="0">
      <alignment horizontal="left"/>
    </xf>
    <xf numFmtId="0" fontId="56" fillId="0" borderId="45" applyNumberFormat="0" applyFill="0" applyAlignment="0" applyProtection="0"/>
    <xf numFmtId="0" fontId="27" fillId="57" borderId="0" applyNumberFormat="0" applyFont="0" applyFill="0" applyAlignment="0">
      <alignment horizontal="left"/>
    </xf>
    <xf numFmtId="0" fontId="56" fillId="0" borderId="46" applyNumberFormat="0" applyFill="0" applyAlignment="0" applyProtection="0"/>
    <xf numFmtId="0" fontId="27" fillId="57" borderId="0" applyNumberFormat="0" applyFont="0" applyFill="0" applyAlignment="0">
      <alignment horizontal="left"/>
    </xf>
    <xf numFmtId="0" fontId="27" fillId="57" borderId="0" applyNumberFormat="0" applyFont="0" applyFill="0" applyAlignment="0">
      <alignment horizontal="left"/>
    </xf>
    <xf numFmtId="0" fontId="56" fillId="0" borderId="46" applyNumberFormat="0" applyFill="0" applyAlignment="0" applyProtection="0"/>
    <xf numFmtId="238" fontId="133" fillId="0" borderId="0">
      <alignment horizontal="left"/>
      <protection locked="0"/>
    </xf>
    <xf numFmtId="0" fontId="73" fillId="0" borderId="36" applyNumberFormat="0" applyBorder="0" applyProtection="0">
      <alignment horizontal="center"/>
    </xf>
    <xf numFmtId="0" fontId="113" fillId="0" borderId="33" applyNumberFormat="0" applyFont="0" applyBorder="0" applyAlignment="0" applyProtection="0">
      <alignment horizontal="centerContinuous" vertical="center"/>
    </xf>
    <xf numFmtId="239" fontId="3" fillId="54" borderId="0" applyNumberFormat="0" applyFont="0" applyFill="0" applyBorder="0" applyAlignment="0">
      <alignment horizontal="centerContinuous" vertical="center"/>
      <protection locked="0"/>
    </xf>
    <xf numFmtId="0" fontId="54" fillId="64" borderId="0" applyNumberFormat="0" applyFill="0" applyAlignment="0">
      <alignment horizontal="centerContinuous" vertical="center"/>
    </xf>
    <xf numFmtId="0" fontId="134" fillId="0" borderId="0">
      <alignment vertical="top"/>
    </xf>
    <xf numFmtId="240" fontId="3" fillId="0" borderId="0" applyFont="0" applyFill="0" applyBorder="0" applyAlignment="0" applyProtection="0"/>
    <xf numFmtId="241" fontId="3" fillId="0" borderId="0" applyFont="0" applyFill="0" applyBorder="0" applyAlignment="0" applyProtection="0"/>
    <xf numFmtId="242" fontId="3" fillId="0" borderId="0" applyFont="0" applyFill="0" applyBorder="0" applyAlignment="0" applyProtection="0"/>
    <xf numFmtId="243" fontId="3" fillId="0" borderId="0" applyFon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7" fillId="0" borderId="0"/>
    <xf numFmtId="0" fontId="4" fillId="0" borderId="0" applyNumberFormat="0" applyFont="0" applyFill="0" applyBorder="0" applyProtection="0">
      <alignment horizontal="center" vertical="center" wrapText="1"/>
    </xf>
    <xf numFmtId="195" fontId="65" fillId="0" borderId="0" applyBorder="0" applyProtection="0">
      <alignment horizontal="right" vertical="center"/>
    </xf>
    <xf numFmtId="244" fontId="3" fillId="0" borderId="0">
      <alignment horizontal="left"/>
    </xf>
    <xf numFmtId="0" fontId="3" fillId="0" borderId="0"/>
    <xf numFmtId="0" fontId="3" fillId="0" borderId="0"/>
    <xf numFmtId="0" fontId="1" fillId="0" borderId="0"/>
    <xf numFmtId="165"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9" fillId="0" borderId="0" applyFill="0" applyBorder="0" applyAlignment="0"/>
    <xf numFmtId="44" fontId="19" fillId="0" borderId="0" applyFill="0" applyBorder="0" applyAlignment="0"/>
    <xf numFmtId="43" fontId="11"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42" fillId="0" borderId="0" applyFont="0" applyFill="0" applyBorder="0" applyAlignment="0" applyProtection="0"/>
    <xf numFmtId="43" fontId="1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5" fontId="23" fillId="0" borderId="0"/>
    <xf numFmtId="5" fontId="23" fillId="0" borderId="0"/>
    <xf numFmtId="7" fontId="55" fillId="0" borderId="2"/>
    <xf numFmtId="7" fontId="55" fillId="0" borderId="2"/>
    <xf numFmtId="44" fontId="19" fillId="0" borderId="0" applyFill="0" applyBorder="0" applyAlignment="0"/>
    <xf numFmtId="44" fontId="19" fillId="0" borderId="0" applyFill="0" applyBorder="0" applyAlignment="0"/>
    <xf numFmtId="44" fontId="19" fillId="0" borderId="0" applyFill="0" applyBorder="0" applyAlignment="0"/>
    <xf numFmtId="44" fontId="19" fillId="0" borderId="0" applyFill="0" applyBorder="0" applyAlignment="0"/>
    <xf numFmtId="44" fontId="19" fillId="0" borderId="0" applyFill="0" applyBorder="0" applyAlignment="0"/>
    <xf numFmtId="44" fontId="19" fillId="0" borderId="0" applyFill="0" applyBorder="0" applyAlignment="0"/>
    <xf numFmtId="44" fontId="19" fillId="0" borderId="0" applyFill="0" applyBorder="0" applyAlignment="0"/>
    <xf numFmtId="44" fontId="19" fillId="0" borderId="0" applyFill="0" applyBorder="0" applyAlignment="0"/>
    <xf numFmtId="0" fontId="1" fillId="0" borderId="0"/>
    <xf numFmtId="0" fontId="1" fillId="0" borderId="0"/>
    <xf numFmtId="0" fontId="1" fillId="0" borderId="0"/>
    <xf numFmtId="0" fontId="1" fillId="0" borderId="0"/>
    <xf numFmtId="0" fontId="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19" fillId="0" borderId="0" applyFill="0" applyBorder="0" applyAlignment="0"/>
    <xf numFmtId="44" fontId="19" fillId="0" borderId="0" applyFill="0" applyBorder="0" applyAlignment="0"/>
    <xf numFmtId="44" fontId="19" fillId="0" borderId="0" applyFill="0" applyBorder="0" applyAlignment="0"/>
    <xf numFmtId="44" fontId="19" fillId="0" borderId="0" applyFill="0" applyBorder="0" applyAlignment="0"/>
    <xf numFmtId="5" fontId="101" fillId="0" borderId="0"/>
    <xf numFmtId="5" fontId="101" fillId="0" borderId="0"/>
    <xf numFmtId="41" fontId="103" fillId="0" borderId="0">
      <alignment horizontal="center"/>
    </xf>
    <xf numFmtId="41" fontId="103" fillId="0" borderId="0">
      <alignment horizontal="center"/>
    </xf>
    <xf numFmtId="43" fontId="11" fillId="0" borderId="0" applyFont="0" applyFill="0" applyBorder="0" applyAlignment="0" applyProtection="0"/>
    <xf numFmtId="43" fontId="11" fillId="0" borderId="0" applyFont="0" applyFill="0" applyBorder="0" applyAlignment="0" applyProtection="0"/>
  </cellStyleXfs>
  <cellXfs count="1449">
    <xf numFmtId="0" fontId="0" fillId="0" borderId="0" xfId="0"/>
    <xf numFmtId="0" fontId="145" fillId="0" borderId="0" xfId="1033" applyFont="1" applyAlignment="1">
      <alignment horizontal="right"/>
    </xf>
    <xf numFmtId="0" fontId="146" fillId="0" borderId="0" xfId="0" applyFont="1"/>
    <xf numFmtId="0" fontId="143" fillId="54" borderId="0" xfId="0" applyFont="1" applyFill="1" applyAlignment="1">
      <alignment horizontal="left" vertical="center"/>
    </xf>
    <xf numFmtId="0" fontId="143" fillId="0" borderId="0" xfId="0" applyFont="1" applyAlignment="1">
      <alignment horizontal="left" vertical="center"/>
    </xf>
    <xf numFmtId="0" fontId="143" fillId="54" borderId="0" xfId="0" applyFont="1" applyFill="1" applyAlignment="1">
      <alignment horizontal="left" vertical="center" indent="2"/>
    </xf>
    <xf numFmtId="0" fontId="143" fillId="54" borderId="0" xfId="0" applyFont="1" applyFill="1" applyAlignment="1">
      <alignment horizontal="left" vertical="center" indent="3"/>
    </xf>
    <xf numFmtId="0" fontId="138" fillId="54" borderId="0" xfId="0" applyFont="1" applyFill="1" applyAlignment="1">
      <alignment horizontal="left" indent="1"/>
    </xf>
    <xf numFmtId="0" fontId="139" fillId="0" borderId="0" xfId="0" applyFont="1" applyAlignment="1">
      <alignment horizontal="left" vertical="center"/>
    </xf>
    <xf numFmtId="0" fontId="147" fillId="0" borderId="0" xfId="0" applyFont="1"/>
    <xf numFmtId="0" fontId="147" fillId="54" borderId="0" xfId="0" applyFont="1" applyFill="1"/>
    <xf numFmtId="0" fontId="147" fillId="94" borderId="0" xfId="0" applyFont="1" applyFill="1"/>
    <xf numFmtId="0" fontId="149" fillId="0" borderId="0" xfId="0" applyFont="1"/>
    <xf numFmtId="0" fontId="144" fillId="0" borderId="0" xfId="0" applyFont="1" applyAlignment="1">
      <alignment horizontal="left" vertical="center"/>
    </xf>
    <xf numFmtId="0" fontId="150" fillId="54" borderId="0" xfId="1033" applyFont="1" applyFill="1" applyAlignment="1">
      <alignment horizontal="left" vertical="top"/>
    </xf>
    <xf numFmtId="0" fontId="3" fillId="0" borderId="0" xfId="0" applyFont="1"/>
    <xf numFmtId="0" fontId="3" fillId="96" borderId="0" xfId="0" applyFont="1" applyFill="1"/>
    <xf numFmtId="0" fontId="3" fillId="0" borderId="0" xfId="1033"/>
    <xf numFmtId="0" fontId="3" fillId="0" borderId="0" xfId="958" applyFont="1" applyBorder="1" applyAlignment="1" applyProtection="1"/>
    <xf numFmtId="37" fontId="152" fillId="54" borderId="0" xfId="1033" applyNumberFormat="1" applyFont="1" applyFill="1" applyAlignment="1">
      <alignment horizontal="left"/>
    </xf>
    <xf numFmtId="0" fontId="152" fillId="54" borderId="0" xfId="1033" applyFont="1" applyFill="1"/>
    <xf numFmtId="37" fontId="152" fillId="54" borderId="0" xfId="1033" applyNumberFormat="1" applyFont="1" applyFill="1" applyAlignment="1">
      <alignment horizontal="right"/>
    </xf>
    <xf numFmtId="37" fontId="154" fillId="54" borderId="0" xfId="1033" applyNumberFormat="1" applyFont="1" applyFill="1"/>
    <xf numFmtId="0" fontId="154" fillId="54" borderId="0" xfId="1033" applyFont="1" applyFill="1"/>
    <xf numFmtId="0" fontId="155" fillId="54" borderId="0" xfId="1033" applyFont="1" applyFill="1"/>
    <xf numFmtId="0" fontId="139" fillId="54" borderId="0" xfId="1033" applyFont="1" applyFill="1"/>
    <xf numFmtId="0" fontId="156" fillId="54" borderId="0" xfId="1033" applyFont="1" applyFill="1"/>
    <xf numFmtId="0" fontId="155" fillId="96" borderId="0" xfId="1033" applyFont="1" applyFill="1"/>
    <xf numFmtId="164" fontId="155" fillId="0" borderId="0" xfId="1033" applyNumberFormat="1" applyFont="1"/>
    <xf numFmtId="0" fontId="156" fillId="96" borderId="7" xfId="1033" applyFont="1" applyFill="1" applyBorder="1"/>
    <xf numFmtId="0" fontId="156" fillId="96" borderId="0" xfId="1033" applyFont="1" applyFill="1"/>
    <xf numFmtId="41" fontId="155" fillId="0" borderId="57" xfId="1033" applyNumberFormat="1" applyFont="1" applyBorder="1"/>
    <xf numFmtId="0" fontId="155" fillId="96" borderId="0" xfId="1033" applyFont="1" applyFill="1" applyAlignment="1">
      <alignment horizontal="left" indent="1"/>
    </xf>
    <xf numFmtId="41" fontId="156" fillId="0" borderId="0" xfId="1033" applyNumberFormat="1" applyFont="1"/>
    <xf numFmtId="0" fontId="156" fillId="0" borderId="0" xfId="1033" applyFont="1"/>
    <xf numFmtId="0" fontId="155" fillId="0" borderId="0" xfId="1033" applyFont="1"/>
    <xf numFmtId="252" fontId="155" fillId="0" borderId="7" xfId="1033" applyNumberFormat="1" applyFont="1" applyBorder="1"/>
    <xf numFmtId="0" fontId="154" fillId="54" borderId="0" xfId="1033" applyFont="1" applyFill="1" applyProtection="1">
      <protection locked="0"/>
    </xf>
    <xf numFmtId="37" fontId="154" fillId="54" borderId="0" xfId="1033" applyNumberFormat="1" applyFont="1" applyFill="1" applyAlignment="1">
      <alignment horizontal="left"/>
    </xf>
    <xf numFmtId="0" fontId="153" fillId="54" borderId="0" xfId="1033" applyFont="1" applyFill="1" applyAlignment="1">
      <alignment horizontal="right"/>
    </xf>
    <xf numFmtId="37" fontId="152" fillId="54" borderId="0" xfId="1033" applyNumberFormat="1" applyFont="1" applyFill="1"/>
    <xf numFmtId="0" fontId="152" fillId="54" borderId="0" xfId="1033" applyFont="1" applyFill="1" applyAlignment="1">
      <alignment horizontal="right"/>
    </xf>
    <xf numFmtId="37" fontId="153" fillId="54" borderId="0" xfId="1033" applyNumberFormat="1" applyFont="1" applyFill="1" applyAlignment="1">
      <alignment horizontal="right"/>
    </xf>
    <xf numFmtId="0" fontId="155" fillId="0" borderId="0" xfId="1033" applyFont="1" applyAlignment="1">
      <alignment horizontal="right"/>
    </xf>
    <xf numFmtId="0" fontId="155" fillId="54" borderId="0" xfId="1033" applyFont="1" applyFill="1" applyAlignment="1">
      <alignment horizontal="right"/>
    </xf>
    <xf numFmtId="0" fontId="155" fillId="96" borderId="0" xfId="1033" applyFont="1" applyFill="1" applyAlignment="1">
      <alignment horizontal="right"/>
    </xf>
    <xf numFmtId="0" fontId="158" fillId="96" borderId="0" xfId="1033" applyFont="1" applyFill="1"/>
    <xf numFmtId="210" fontId="155" fillId="54" borderId="0" xfId="1033" applyNumberFormat="1" applyFont="1" applyFill="1"/>
    <xf numFmtId="0" fontId="154" fillId="54" borderId="0" xfId="1033" applyFont="1" applyFill="1" applyAlignment="1">
      <alignment horizontal="right"/>
    </xf>
    <xf numFmtId="210" fontId="156" fillId="0" borderId="0" xfId="1033" applyNumberFormat="1" applyFont="1"/>
    <xf numFmtId="210" fontId="155" fillId="0" borderId="0" xfId="1033" applyNumberFormat="1" applyFont="1"/>
    <xf numFmtId="210" fontId="155" fillId="96" borderId="0" xfId="1033" applyNumberFormat="1" applyFont="1" applyFill="1"/>
    <xf numFmtId="210" fontId="156" fillId="96" borderId="0" xfId="1033" applyNumberFormat="1" applyFont="1" applyFill="1"/>
    <xf numFmtId="210" fontId="156" fillId="96" borderId="5" xfId="1033" applyNumberFormat="1" applyFont="1" applyFill="1" applyBorder="1"/>
    <xf numFmtId="210" fontId="155" fillId="96" borderId="5" xfId="1033" applyNumberFormat="1" applyFont="1" applyFill="1" applyBorder="1"/>
    <xf numFmtId="0" fontId="156" fillId="54" borderId="0" xfId="1033" applyFont="1" applyFill="1" applyAlignment="1">
      <alignment horizontal="right"/>
    </xf>
    <xf numFmtId="0" fontId="160" fillId="96" borderId="0" xfId="1033" applyFont="1" applyFill="1"/>
    <xf numFmtId="202" fontId="160" fillId="96" borderId="0" xfId="1110" applyNumberFormat="1" applyFont="1" applyFill="1" applyBorder="1" applyAlignment="1" applyProtection="1">
      <alignment vertical="center"/>
    </xf>
    <xf numFmtId="202" fontId="158" fillId="96" borderId="0" xfId="1110" applyNumberFormat="1" applyFont="1" applyFill="1" applyBorder="1" applyAlignment="1" applyProtection="1">
      <alignment vertical="center"/>
    </xf>
    <xf numFmtId="0" fontId="154" fillId="54" borderId="0" xfId="1033" applyFont="1" applyFill="1" applyAlignment="1">
      <alignment vertical="center"/>
    </xf>
    <xf numFmtId="41" fontId="154" fillId="54" borderId="0" xfId="1033" applyNumberFormat="1" applyFont="1" applyFill="1"/>
    <xf numFmtId="41" fontId="155" fillId="96" borderId="0" xfId="1033" applyNumberFormat="1" applyFont="1" applyFill="1"/>
    <xf numFmtId="41" fontId="155" fillId="96" borderId="57" xfId="1033" applyNumberFormat="1" applyFont="1" applyFill="1" applyBorder="1"/>
    <xf numFmtId="0" fontId="163" fillId="54" borderId="0" xfId="1033" applyFont="1" applyFill="1"/>
    <xf numFmtId="41" fontId="155" fillId="0" borderId="0" xfId="1033" applyNumberFormat="1" applyFont="1"/>
    <xf numFmtId="43" fontId="156" fillId="0" borderId="0" xfId="1033" applyNumberFormat="1" applyFont="1"/>
    <xf numFmtId="43" fontId="155" fillId="0" borderId="0" xfId="1033" applyNumberFormat="1" applyFont="1"/>
    <xf numFmtId="43" fontId="155" fillId="96" borderId="0" xfId="1033" applyNumberFormat="1" applyFont="1" applyFill="1"/>
    <xf numFmtId="41" fontId="156" fillId="96" borderId="0" xfId="1033" applyNumberFormat="1" applyFont="1" applyFill="1"/>
    <xf numFmtId="0" fontId="154" fillId="0" borderId="0" xfId="1033" applyFont="1"/>
    <xf numFmtId="0" fontId="155" fillId="0" borderId="0" xfId="1033" applyFont="1" applyAlignment="1">
      <alignment horizontal="left" indent="1"/>
    </xf>
    <xf numFmtId="252" fontId="155" fillId="0" borderId="0" xfId="823" applyNumberFormat="1" applyFont="1" applyFill="1" applyBorder="1" applyProtection="1"/>
    <xf numFmtId="247" fontId="155" fillId="0" borderId="0" xfId="823" applyNumberFormat="1" applyFont="1" applyFill="1" applyBorder="1" applyProtection="1"/>
    <xf numFmtId="246" fontId="155" fillId="0" borderId="0" xfId="1033" applyNumberFormat="1" applyFont="1"/>
    <xf numFmtId="0" fontId="156" fillId="0" borderId="7" xfId="1033" applyFont="1" applyBorder="1"/>
    <xf numFmtId="246" fontId="156" fillId="0" borderId="35" xfId="1033" applyNumberFormat="1" applyFont="1" applyBorder="1"/>
    <xf numFmtId="246" fontId="155" fillId="0" borderId="35" xfId="1033" applyNumberFormat="1" applyFont="1" applyBorder="1"/>
    <xf numFmtId="246" fontId="156" fillId="0" borderId="7" xfId="1033" applyNumberFormat="1" applyFont="1" applyBorder="1"/>
    <xf numFmtId="246" fontId="155" fillId="0" borderId="7" xfId="1033" applyNumberFormat="1" applyFont="1" applyBorder="1"/>
    <xf numFmtId="193" fontId="155" fillId="0" borderId="0" xfId="724" applyNumberFormat="1" applyFont="1" applyFill="1" applyBorder="1" applyAlignment="1" applyProtection="1"/>
    <xf numFmtId="49" fontId="156" fillId="0" borderId="19" xfId="1033" applyNumberFormat="1" applyFont="1" applyBorder="1" applyAlignment="1">
      <alignment horizontal="left" wrapText="1"/>
    </xf>
    <xf numFmtId="252" fontId="155" fillId="0" borderId="7" xfId="823" applyNumberFormat="1" applyFont="1" applyFill="1" applyBorder="1" applyProtection="1"/>
    <xf numFmtId="49" fontId="155" fillId="0" borderId="0" xfId="1033" applyNumberFormat="1" applyFont="1" applyAlignment="1">
      <alignment horizontal="left" wrapText="1"/>
    </xf>
    <xf numFmtId="0" fontId="162" fillId="54" borderId="0" xfId="1033" applyFont="1" applyFill="1"/>
    <xf numFmtId="0" fontId="165" fillId="54" borderId="0" xfId="1033" applyFont="1" applyFill="1"/>
    <xf numFmtId="0" fontId="0" fillId="96" borderId="0" xfId="0" applyFill="1"/>
    <xf numFmtId="37" fontId="156" fillId="54" borderId="0" xfId="1033" applyNumberFormat="1" applyFont="1" applyFill="1" applyAlignment="1">
      <alignment horizontal="right"/>
    </xf>
    <xf numFmtId="37" fontId="152" fillId="54" borderId="0" xfId="1033" applyNumberFormat="1" applyFont="1" applyFill="1" applyAlignment="1">
      <alignment wrapText="1"/>
    </xf>
    <xf numFmtId="37" fontId="152" fillId="54" borderId="52" xfId="1033" applyNumberFormat="1" applyFont="1" applyFill="1" applyBorder="1"/>
    <xf numFmtId="0" fontId="152" fillId="94" borderId="0" xfId="1033" applyFont="1" applyFill="1"/>
    <xf numFmtId="37" fontId="152" fillId="94" borderId="52" xfId="1033" applyNumberFormat="1" applyFont="1" applyFill="1" applyBorder="1"/>
    <xf numFmtId="37" fontId="154" fillId="94" borderId="0" xfId="1033" applyNumberFormat="1" applyFont="1" applyFill="1"/>
    <xf numFmtId="0" fontId="0" fillId="94" borderId="0" xfId="0" applyFill="1"/>
    <xf numFmtId="37" fontId="152" fillId="54" borderId="0" xfId="1033" applyNumberFormat="1" applyFont="1" applyFill="1" applyAlignment="1">
      <alignment horizontal="left" indent="1"/>
    </xf>
    <xf numFmtId="233" fontId="152" fillId="54" borderId="52" xfId="724" applyNumberFormat="1" applyFont="1" applyFill="1" applyBorder="1" applyProtection="1"/>
    <xf numFmtId="233" fontId="154" fillId="54" borderId="0" xfId="724" applyNumberFormat="1" applyFont="1" applyFill="1" applyBorder="1" applyProtection="1"/>
    <xf numFmtId="0" fontId="154" fillId="54" borderId="0" xfId="1033" applyFont="1" applyFill="1" applyAlignment="1">
      <alignment horizontal="left" indent="2"/>
    </xf>
    <xf numFmtId="233" fontId="154" fillId="54" borderId="0" xfId="1033" applyNumberFormat="1" applyFont="1" applyFill="1"/>
    <xf numFmtId="233" fontId="152" fillId="54" borderId="60" xfId="724" applyNumberFormat="1" applyFont="1" applyFill="1" applyBorder="1" applyProtection="1"/>
    <xf numFmtId="233" fontId="154" fillId="54" borderId="20" xfId="724" applyNumberFormat="1" applyFont="1" applyFill="1" applyBorder="1" applyProtection="1"/>
    <xf numFmtId="202" fontId="163" fillId="54" borderId="0" xfId="1110" applyNumberFormat="1" applyFont="1" applyFill="1" applyBorder="1" applyProtection="1"/>
    <xf numFmtId="233" fontId="163" fillId="54" borderId="0" xfId="724" applyNumberFormat="1" applyFont="1" applyFill="1" applyBorder="1" applyAlignment="1" applyProtection="1">
      <alignment horizontal="right"/>
    </xf>
    <xf numFmtId="37" fontId="163" fillId="54" borderId="0" xfId="1033" applyNumberFormat="1" applyFont="1" applyFill="1" applyAlignment="1">
      <alignment horizontal="right"/>
    </xf>
    <xf numFmtId="203" fontId="154" fillId="54" borderId="0" xfId="1105" applyNumberFormat="1" applyFont="1" applyFill="1" applyAlignment="1">
      <alignment vertical="top"/>
    </xf>
    <xf numFmtId="233" fontId="152" fillId="94" borderId="52" xfId="724" applyNumberFormat="1" applyFont="1" applyFill="1" applyBorder="1" applyProtection="1"/>
    <xf numFmtId="233" fontId="154" fillId="94" borderId="0" xfId="724" applyNumberFormat="1" applyFont="1" applyFill="1" applyBorder="1" applyProtection="1"/>
    <xf numFmtId="203" fontId="154" fillId="54" borderId="0" xfId="1105" applyNumberFormat="1" applyFont="1" applyFill="1"/>
    <xf numFmtId="37" fontId="152" fillId="54" borderId="0" xfId="1033" applyNumberFormat="1" applyFont="1" applyFill="1" applyAlignment="1">
      <alignment vertical="top"/>
    </xf>
    <xf numFmtId="233" fontId="152" fillId="54" borderId="52" xfId="724" applyNumberFormat="1" applyFont="1" applyFill="1" applyBorder="1" applyAlignment="1" applyProtection="1">
      <alignment vertical="top"/>
    </xf>
    <xf numFmtId="233" fontId="154" fillId="54" borderId="0" xfId="724" applyNumberFormat="1" applyFont="1" applyFill="1" applyBorder="1" applyAlignment="1" applyProtection="1">
      <alignment vertical="top"/>
    </xf>
    <xf numFmtId="41" fontId="154" fillId="54" borderId="0" xfId="1033" applyNumberFormat="1" applyFont="1" applyFill="1" applyAlignment="1">
      <alignment vertical="top"/>
    </xf>
    <xf numFmtId="37" fontId="154" fillId="54" borderId="0" xfId="1033" applyNumberFormat="1" applyFont="1" applyFill="1" applyAlignment="1">
      <alignment vertical="top"/>
    </xf>
    <xf numFmtId="37" fontId="163" fillId="54" borderId="0" xfId="1033" applyNumberFormat="1" applyFont="1" applyFill="1" applyAlignment="1">
      <alignment horizontal="left" indent="2"/>
    </xf>
    <xf numFmtId="203" fontId="166" fillId="54" borderId="52" xfId="1105" applyNumberFormat="1" applyFont="1" applyFill="1" applyBorder="1" applyProtection="1"/>
    <xf numFmtId="203" fontId="163" fillId="0" borderId="0" xfId="1105" applyNumberFormat="1" applyFont="1" applyFill="1" applyBorder="1" applyProtection="1"/>
    <xf numFmtId="41" fontId="163" fillId="54" borderId="0" xfId="1033" applyNumberFormat="1" applyFont="1" applyFill="1"/>
    <xf numFmtId="233" fontId="163" fillId="54" borderId="0" xfId="724" applyNumberFormat="1" applyFont="1" applyFill="1" applyBorder="1" applyProtection="1"/>
    <xf numFmtId="233" fontId="166" fillId="54" borderId="52" xfId="724" applyNumberFormat="1" applyFont="1" applyFill="1" applyBorder="1" applyProtection="1"/>
    <xf numFmtId="41" fontId="163" fillId="54" borderId="0" xfId="1033" applyNumberFormat="1" applyFont="1" applyFill="1" applyAlignment="1">
      <alignment vertical="top"/>
    </xf>
    <xf numFmtId="41" fontId="154" fillId="96" borderId="0" xfId="1033" applyNumberFormat="1" applyFont="1" applyFill="1"/>
    <xf numFmtId="164" fontId="154" fillId="96" borderId="0" xfId="1033" applyNumberFormat="1" applyFont="1" applyFill="1"/>
    <xf numFmtId="37" fontId="152" fillId="96" borderId="0" xfId="1033" applyNumberFormat="1" applyFont="1" applyFill="1"/>
    <xf numFmtId="41" fontId="152" fillId="96" borderId="0" xfId="1033" applyNumberFormat="1" applyFont="1" applyFill="1"/>
    <xf numFmtId="0" fontId="148" fillId="0" borderId="0" xfId="0" applyFont="1"/>
    <xf numFmtId="0" fontId="147" fillId="0" borderId="0" xfId="0" applyFont="1" applyAlignment="1">
      <alignment horizontal="left"/>
    </xf>
    <xf numFmtId="0" fontId="148" fillId="0" borderId="0" xfId="0" applyFont="1" applyAlignment="1">
      <alignment horizontal="left"/>
    </xf>
    <xf numFmtId="0" fontId="147" fillId="54" borderId="0" xfId="0" applyFont="1" applyFill="1" applyAlignment="1">
      <alignment horizontal="left"/>
    </xf>
    <xf numFmtId="0" fontId="148" fillId="54" borderId="0" xfId="0" applyFont="1" applyFill="1" applyAlignment="1">
      <alignment horizontal="left"/>
    </xf>
    <xf numFmtId="0" fontId="168" fillId="54" borderId="0" xfId="0" applyFont="1" applyFill="1" applyAlignment="1">
      <alignment horizontal="left"/>
    </xf>
    <xf numFmtId="0" fontId="169" fillId="54" borderId="0" xfId="0" applyFont="1" applyFill="1" applyAlignment="1">
      <alignment horizontal="left"/>
    </xf>
    <xf numFmtId="37" fontId="156" fillId="54" borderId="0" xfId="1046" applyNumberFormat="1" applyFont="1" applyFill="1" applyAlignment="1">
      <alignment horizontal="right"/>
    </xf>
    <xf numFmtId="0" fontId="147" fillId="54" borderId="7" xfId="0" applyFont="1" applyFill="1" applyBorder="1"/>
    <xf numFmtId="0" fontId="147" fillId="54" borderId="7" xfId="0" applyFont="1" applyFill="1" applyBorder="1" applyAlignment="1">
      <alignment horizontal="left"/>
    </xf>
    <xf numFmtId="0" fontId="148" fillId="54" borderId="7" xfId="0" applyFont="1" applyFill="1" applyBorder="1" applyAlignment="1">
      <alignment horizontal="left"/>
    </xf>
    <xf numFmtId="0" fontId="170" fillId="54" borderId="7" xfId="0" applyFont="1" applyFill="1" applyBorder="1" applyAlignment="1">
      <alignment horizontal="left" wrapText="1"/>
    </xf>
    <xf numFmtId="0" fontId="171" fillId="54" borderId="7" xfId="0" applyFont="1" applyFill="1" applyBorder="1" applyAlignment="1">
      <alignment horizontal="right" wrapText="1"/>
    </xf>
    <xf numFmtId="0" fontId="171" fillId="54" borderId="0" xfId="0" applyFont="1" applyFill="1" applyAlignment="1">
      <alignment horizontal="right" wrapText="1"/>
    </xf>
    <xf numFmtId="0" fontId="171" fillId="54" borderId="7" xfId="0" applyFont="1" applyFill="1" applyBorder="1" applyAlignment="1">
      <alignment horizontal="right"/>
    </xf>
    <xf numFmtId="0" fontId="151" fillId="54" borderId="7" xfId="0" applyFont="1" applyFill="1" applyBorder="1" applyAlignment="1">
      <alignment horizontal="right"/>
    </xf>
    <xf numFmtId="0" fontId="170" fillId="54" borderId="0" xfId="0" applyFont="1" applyFill="1" applyAlignment="1">
      <alignment horizontal="left" wrapText="1"/>
    </xf>
    <xf numFmtId="0" fontId="151" fillId="54" borderId="7" xfId="0" applyFont="1" applyFill="1" applyBorder="1" applyAlignment="1">
      <alignment horizontal="right" wrapText="1"/>
    </xf>
    <xf numFmtId="0" fontId="151" fillId="54" borderId="0" xfId="0" applyFont="1" applyFill="1" applyAlignment="1">
      <alignment horizontal="right"/>
    </xf>
    <xf numFmtId="0" fontId="151" fillId="0" borderId="7" xfId="0" applyFont="1" applyBorder="1" applyAlignment="1">
      <alignment horizontal="right"/>
    </xf>
    <xf numFmtId="0" fontId="172" fillId="54" borderId="7" xfId="0" applyFont="1" applyFill="1" applyBorder="1" applyAlignment="1">
      <alignment horizontal="right"/>
    </xf>
    <xf numFmtId="0" fontId="171" fillId="54" borderId="0" xfId="0" applyFont="1" applyFill="1" applyAlignment="1">
      <alignment horizontal="left"/>
    </xf>
    <xf numFmtId="0" fontId="151" fillId="54" borderId="0" xfId="0" applyFont="1" applyFill="1" applyAlignment="1">
      <alignment horizontal="left"/>
    </xf>
    <xf numFmtId="0" fontId="172" fillId="54" borderId="0" xfId="0" applyFont="1" applyFill="1" applyAlignment="1">
      <alignment horizontal="right" vertical="center"/>
    </xf>
    <xf numFmtId="0" fontId="147" fillId="94" borderId="0" xfId="0" applyFont="1" applyFill="1" applyAlignment="1">
      <alignment horizontal="left"/>
    </xf>
    <xf numFmtId="0" fontId="148" fillId="94" borderId="0" xfId="0" applyFont="1" applyFill="1" applyAlignment="1">
      <alignment horizontal="left"/>
    </xf>
    <xf numFmtId="0" fontId="171" fillId="94" borderId="0" xfId="0" applyFont="1" applyFill="1" applyAlignment="1">
      <alignment horizontal="left"/>
    </xf>
    <xf numFmtId="0" fontId="151" fillId="94" borderId="0" xfId="0" applyFont="1" applyFill="1" applyAlignment="1">
      <alignment horizontal="left"/>
    </xf>
    <xf numFmtId="0" fontId="172" fillId="94" borderId="0" xfId="0" applyFont="1" applyFill="1" applyAlignment="1">
      <alignment horizontal="left" vertical="center"/>
    </xf>
    <xf numFmtId="0" fontId="0" fillId="54" borderId="0" xfId="0" applyFill="1" applyAlignment="1">
      <alignment horizontal="left" indent="3"/>
    </xf>
    <xf numFmtId="0" fontId="171" fillId="0" borderId="0" xfId="0" applyFont="1" applyAlignment="1">
      <alignment horizontal="left" vertical="center" indent="2"/>
    </xf>
    <xf numFmtId="233" fontId="173" fillId="0" borderId="0" xfId="770" applyNumberFormat="1" applyFont="1" applyFill="1" applyBorder="1" applyAlignment="1" applyProtection="1">
      <alignment horizontal="right" vertical="center"/>
    </xf>
    <xf numFmtId="233" fontId="172" fillId="0" borderId="0" xfId="770" applyNumberFormat="1" applyFont="1" applyFill="1" applyBorder="1" applyAlignment="1" applyProtection="1">
      <alignment horizontal="right" vertical="center"/>
    </xf>
    <xf numFmtId="0" fontId="173" fillId="0" borderId="0" xfId="0" applyFont="1" applyAlignment="1">
      <alignment horizontal="left" vertical="center" indent="2"/>
    </xf>
    <xf numFmtId="0" fontId="172" fillId="0" borderId="0" xfId="0" applyFont="1" applyAlignment="1">
      <alignment horizontal="left" vertical="center" indent="2"/>
    </xf>
    <xf numFmtId="0" fontId="147" fillId="54" borderId="0" xfId="0" applyFont="1" applyFill="1" applyAlignment="1">
      <alignment horizontal="left" vertical="center" indent="2"/>
    </xf>
    <xf numFmtId="0" fontId="151" fillId="0" borderId="0" xfId="0" applyFont="1" applyAlignment="1">
      <alignment horizontal="left" vertical="center" indent="3"/>
    </xf>
    <xf numFmtId="164" fontId="173" fillId="0" borderId="0" xfId="770" applyNumberFormat="1" applyFont="1" applyFill="1" applyBorder="1" applyAlignment="1" applyProtection="1">
      <alignment horizontal="right" vertical="center"/>
    </xf>
    <xf numFmtId="164" fontId="172" fillId="0" borderId="0" xfId="770" applyNumberFormat="1" applyFont="1" applyFill="1" applyBorder="1" applyAlignment="1" applyProtection="1">
      <alignment horizontal="right" vertical="center"/>
    </xf>
    <xf numFmtId="0" fontId="172" fillId="0" borderId="0" xfId="0" applyFont="1" applyAlignment="1">
      <alignment horizontal="left" vertical="center" indent="3"/>
    </xf>
    <xf numFmtId="0" fontId="171" fillId="0" borderId="0" xfId="0" applyFont="1" applyAlignment="1">
      <alignment horizontal="left" vertical="center"/>
    </xf>
    <xf numFmtId="233" fontId="173" fillId="0" borderId="57" xfId="770" applyNumberFormat="1" applyFont="1" applyFill="1" applyBorder="1" applyAlignment="1" applyProtection="1">
      <alignment horizontal="right" vertical="center"/>
    </xf>
    <xf numFmtId="233" fontId="172" fillId="0" borderId="57" xfId="770" applyNumberFormat="1" applyFont="1" applyFill="1" applyBorder="1" applyAlignment="1" applyProtection="1">
      <alignment horizontal="right" vertical="center"/>
    </xf>
    <xf numFmtId="0" fontId="173" fillId="0" borderId="0" xfId="0" applyFont="1" applyAlignment="1">
      <alignment horizontal="left" vertical="center"/>
    </xf>
    <xf numFmtId="0" fontId="172" fillId="0" borderId="0" xfId="0" applyFont="1" applyAlignment="1">
      <alignment horizontal="left" vertical="center"/>
    </xf>
    <xf numFmtId="0" fontId="147" fillId="54" borderId="0" xfId="0" applyFont="1" applyFill="1" applyAlignment="1">
      <alignment horizontal="left" vertical="center"/>
    </xf>
    <xf numFmtId="0" fontId="151" fillId="54" borderId="0" xfId="0" applyFont="1" applyFill="1" applyAlignment="1">
      <alignment horizontal="left" vertical="center"/>
    </xf>
    <xf numFmtId="0" fontId="151" fillId="0" borderId="0" xfId="0" applyFont="1" applyAlignment="1">
      <alignment horizontal="left" vertical="center"/>
    </xf>
    <xf numFmtId="0" fontId="172" fillId="54" borderId="0" xfId="0" applyFont="1" applyFill="1" applyAlignment="1">
      <alignment horizontal="left" vertical="center"/>
    </xf>
    <xf numFmtId="0" fontId="147" fillId="94" borderId="0" xfId="0" applyFont="1" applyFill="1" applyAlignment="1">
      <alignment horizontal="left" vertical="center" indent="2"/>
    </xf>
    <xf numFmtId="0" fontId="147" fillId="94" borderId="0" xfId="0" applyFont="1" applyFill="1" applyAlignment="1">
      <alignment horizontal="left" vertical="center"/>
    </xf>
    <xf numFmtId="0" fontId="172" fillId="94" borderId="0" xfId="0" applyFont="1" applyFill="1" applyAlignment="1">
      <alignment horizontal="left"/>
    </xf>
    <xf numFmtId="0" fontId="173" fillId="94" borderId="0" xfId="0" applyFont="1" applyFill="1" applyAlignment="1">
      <alignment horizontal="left"/>
    </xf>
    <xf numFmtId="0" fontId="171" fillId="96" borderId="0" xfId="0" applyFont="1" applyFill="1" applyAlignment="1">
      <alignment horizontal="left" vertical="center" indent="2"/>
    </xf>
    <xf numFmtId="233" fontId="173" fillId="96" borderId="0" xfId="770" applyNumberFormat="1" applyFont="1" applyFill="1" applyBorder="1" applyAlignment="1" applyProtection="1">
      <alignment horizontal="right" vertical="center"/>
    </xf>
    <xf numFmtId="233" fontId="172" fillId="96" borderId="0" xfId="770" applyNumberFormat="1" applyFont="1" applyFill="1" applyBorder="1" applyAlignment="1" applyProtection="1">
      <alignment horizontal="right" vertical="center"/>
    </xf>
    <xf numFmtId="0" fontId="173" fillId="96" borderId="0" xfId="0" applyFont="1" applyFill="1" applyAlignment="1">
      <alignment horizontal="left" vertical="center" indent="2"/>
    </xf>
    <xf numFmtId="0" fontId="172" fillId="96" borderId="0" xfId="0" applyFont="1" applyFill="1" applyAlignment="1">
      <alignment horizontal="left" vertical="center" indent="2"/>
    </xf>
    <xf numFmtId="164" fontId="151" fillId="96" borderId="0" xfId="770" applyNumberFormat="1" applyFont="1" applyFill="1" applyBorder="1" applyAlignment="1" applyProtection="1">
      <alignment horizontal="right" vertical="center"/>
    </xf>
    <xf numFmtId="0" fontId="172" fillId="96" borderId="0" xfId="0" applyFont="1" applyFill="1" applyAlignment="1">
      <alignment horizontal="left" vertical="center" indent="3"/>
    </xf>
    <xf numFmtId="164" fontId="172" fillId="96" borderId="0" xfId="770" applyNumberFormat="1" applyFont="1" applyFill="1" applyBorder="1" applyAlignment="1" applyProtection="1">
      <alignment horizontal="right" vertical="center"/>
    </xf>
    <xf numFmtId="0" fontId="171" fillId="54" borderId="0" xfId="0" applyFont="1" applyFill="1" applyAlignment="1">
      <alignment horizontal="left" vertical="center"/>
    </xf>
    <xf numFmtId="233" fontId="151" fillId="96" borderId="57" xfId="770" applyNumberFormat="1" applyFont="1" applyFill="1" applyBorder="1" applyAlignment="1" applyProtection="1">
      <alignment horizontal="right" vertical="center"/>
    </xf>
    <xf numFmtId="0" fontId="173" fillId="96" borderId="0" xfId="0" applyFont="1" applyFill="1" applyAlignment="1">
      <alignment horizontal="left" vertical="center"/>
    </xf>
    <xf numFmtId="0" fontId="172" fillId="96" borderId="0" xfId="0" applyFont="1" applyFill="1" applyAlignment="1">
      <alignment horizontal="left" vertical="center"/>
    </xf>
    <xf numFmtId="0" fontId="147" fillId="54" borderId="0" xfId="0" applyFont="1" applyFill="1" applyAlignment="1">
      <alignment horizontal="left" vertical="center" indent="3"/>
    </xf>
    <xf numFmtId="0" fontId="170" fillId="0" borderId="0" xfId="0" applyFont="1" applyAlignment="1">
      <alignment horizontal="left" vertical="center" indent="3"/>
    </xf>
    <xf numFmtId="203" fontId="174" fillId="0" borderId="0" xfId="1105" applyNumberFormat="1" applyFont="1" applyFill="1" applyBorder="1" applyAlignment="1" applyProtection="1">
      <alignment horizontal="right" vertical="center"/>
    </xf>
    <xf numFmtId="203" fontId="175" fillId="0" borderId="0" xfId="1105" applyNumberFormat="1" applyFont="1" applyFill="1" applyBorder="1" applyAlignment="1" applyProtection="1">
      <alignment horizontal="right" vertical="center"/>
    </xf>
    <xf numFmtId="0" fontId="175" fillId="0" borderId="0" xfId="0" applyFont="1" applyAlignment="1">
      <alignment horizontal="left" vertical="center" indent="3"/>
    </xf>
    <xf numFmtId="203" fontId="175" fillId="96" borderId="0" xfId="1105" applyNumberFormat="1" applyFont="1" applyFill="1" applyBorder="1" applyAlignment="1" applyProtection="1">
      <alignment horizontal="right" vertical="center"/>
    </xf>
    <xf numFmtId="0" fontId="175" fillId="96" borderId="0" xfId="0" applyFont="1" applyFill="1" applyAlignment="1">
      <alignment horizontal="left" vertical="center" indent="3"/>
    </xf>
    <xf numFmtId="0" fontId="170" fillId="54" borderId="0" xfId="0" applyFont="1" applyFill="1" applyAlignment="1">
      <alignment horizontal="left" vertical="center" indent="3"/>
    </xf>
    <xf numFmtId="202" fontId="175" fillId="0" borderId="0" xfId="1105" applyNumberFormat="1" applyFont="1" applyFill="1" applyBorder="1" applyAlignment="1" applyProtection="1">
      <alignment horizontal="right"/>
    </xf>
    <xf numFmtId="0" fontId="148" fillId="54" borderId="0" xfId="0" applyFont="1" applyFill="1"/>
    <xf numFmtId="0" fontId="171" fillId="54" borderId="0" xfId="0" applyFont="1" applyFill="1"/>
    <xf numFmtId="0" fontId="172" fillId="54" borderId="0" xfId="0" applyFont="1" applyFill="1"/>
    <xf numFmtId="0" fontId="173" fillId="54" borderId="0" xfId="0" applyFont="1" applyFill="1"/>
    <xf numFmtId="0" fontId="0" fillId="54" borderId="0" xfId="0" applyFill="1"/>
    <xf numFmtId="233" fontId="176" fillId="96" borderId="0" xfId="770" applyNumberFormat="1" applyFont="1" applyFill="1" applyBorder="1" applyAlignment="1" applyProtection="1">
      <alignment horizontal="right" vertical="center"/>
    </xf>
    <xf numFmtId="0" fontId="170" fillId="96" borderId="0" xfId="0" applyFont="1" applyFill="1" applyAlignment="1">
      <alignment horizontal="left" vertical="center" indent="3"/>
    </xf>
    <xf numFmtId="203" fontId="174" fillId="96" borderId="0" xfId="1105" applyNumberFormat="1" applyFont="1" applyFill="1" applyBorder="1" applyAlignment="1" applyProtection="1">
      <alignment horizontal="right" vertical="center"/>
    </xf>
    <xf numFmtId="233" fontId="154" fillId="0" borderId="0" xfId="770" applyNumberFormat="1" applyFont="1" applyFill="1" applyBorder="1" applyAlignment="1" applyProtection="1">
      <alignment horizontal="right" vertical="center"/>
    </xf>
    <xf numFmtId="203" fontId="163" fillId="0" borderId="0" xfId="1105" applyNumberFormat="1" applyFont="1" applyFill="1" applyBorder="1" applyAlignment="1" applyProtection="1">
      <alignment horizontal="right" vertical="center"/>
    </xf>
    <xf numFmtId="203" fontId="177" fillId="96" borderId="0" xfId="1105" applyNumberFormat="1" applyFont="1" applyFill="1" applyBorder="1" applyAlignment="1" applyProtection="1">
      <alignment horizontal="right" vertical="center"/>
    </xf>
    <xf numFmtId="203" fontId="166" fillId="0" borderId="0" xfId="1105" applyNumberFormat="1" applyFont="1" applyFill="1" applyBorder="1" applyAlignment="1" applyProtection="1">
      <alignment horizontal="right" vertical="center"/>
    </xf>
    <xf numFmtId="0" fontId="171" fillId="96" borderId="0" xfId="0" applyFont="1" applyFill="1" applyAlignment="1">
      <alignment horizontal="left" vertical="center"/>
    </xf>
    <xf numFmtId="233" fontId="173" fillId="96" borderId="57" xfId="770" applyNumberFormat="1" applyFont="1" applyFill="1" applyBorder="1" applyAlignment="1" applyProtection="1">
      <alignment horizontal="right" vertical="center"/>
    </xf>
    <xf numFmtId="233" fontId="171" fillId="96" borderId="0" xfId="770" applyNumberFormat="1" applyFont="1" applyFill="1" applyBorder="1" applyAlignment="1" applyProtection="1">
      <alignment horizontal="right" vertical="center"/>
    </xf>
    <xf numFmtId="233" fontId="172" fillId="96" borderId="57" xfId="770" applyNumberFormat="1" applyFont="1" applyFill="1" applyBorder="1" applyAlignment="1" applyProtection="1">
      <alignment horizontal="right" vertical="center"/>
    </xf>
    <xf numFmtId="203" fontId="170" fillId="96" borderId="0" xfId="1105" applyNumberFormat="1" applyFont="1" applyFill="1" applyBorder="1" applyAlignment="1" applyProtection="1">
      <alignment horizontal="right" vertical="center"/>
    </xf>
    <xf numFmtId="203" fontId="178" fillId="54" borderId="0" xfId="1105" applyNumberFormat="1" applyFont="1" applyFill="1" applyBorder="1" applyAlignment="1" applyProtection="1">
      <alignment horizontal="right" vertical="center"/>
    </xf>
    <xf numFmtId="0" fontId="179" fillId="54" borderId="0" xfId="0" applyFont="1" applyFill="1" applyAlignment="1">
      <alignment horizontal="left" vertical="center" indent="3"/>
    </xf>
    <xf numFmtId="203" fontId="163" fillId="54" borderId="0" xfId="1105" applyNumberFormat="1" applyFont="1" applyFill="1" applyBorder="1" applyAlignment="1" applyProtection="1">
      <alignment horizontal="right" vertical="center"/>
    </xf>
    <xf numFmtId="203" fontId="179" fillId="54" borderId="0" xfId="1105" applyNumberFormat="1" applyFont="1" applyFill="1" applyBorder="1" applyAlignment="1" applyProtection="1">
      <alignment horizontal="right" vertical="center"/>
    </xf>
    <xf numFmtId="0" fontId="163" fillId="54" borderId="0" xfId="0" applyFont="1" applyFill="1" applyAlignment="1">
      <alignment horizontal="left" vertical="center" indent="3"/>
    </xf>
    <xf numFmtId="0" fontId="178" fillId="54" borderId="0" xfId="724" applyNumberFormat="1" applyFont="1" applyFill="1" applyBorder="1" applyAlignment="1" applyProtection="1">
      <alignment horizontal="right" vertical="center"/>
    </xf>
    <xf numFmtId="0" fontId="173" fillId="54" borderId="0" xfId="1033" applyFont="1" applyFill="1"/>
    <xf numFmtId="0" fontId="172" fillId="54" borderId="0" xfId="1033" applyFont="1" applyFill="1"/>
    <xf numFmtId="0" fontId="154" fillId="94" borderId="0" xfId="1033" applyFont="1" applyFill="1"/>
    <xf numFmtId="202" fontId="154" fillId="54" borderId="0" xfId="751" applyNumberFormat="1" applyFont="1" applyFill="1" applyBorder="1" applyProtection="1"/>
    <xf numFmtId="0" fontId="163" fillId="54" borderId="0" xfId="1033" applyFont="1" applyFill="1" applyAlignment="1">
      <alignment vertical="top"/>
    </xf>
    <xf numFmtId="248" fontId="163" fillId="54" borderId="0" xfId="751" applyNumberFormat="1" applyFont="1" applyFill="1" applyBorder="1" applyAlignment="1" applyProtection="1">
      <alignment vertical="top"/>
    </xf>
    <xf numFmtId="0" fontId="163" fillId="97" borderId="0" xfId="1033" applyFont="1" applyFill="1" applyAlignment="1">
      <alignment vertical="top"/>
    </xf>
    <xf numFmtId="0" fontId="163" fillId="97" borderId="0" xfId="1033" applyFont="1" applyFill="1"/>
    <xf numFmtId="248" fontId="163" fillId="54" borderId="0" xfId="751" applyNumberFormat="1" applyFont="1" applyFill="1" applyBorder="1" applyAlignment="1" applyProtection="1"/>
    <xf numFmtId="0" fontId="163" fillId="96" borderId="0" xfId="1033" applyFont="1" applyFill="1" applyAlignment="1">
      <alignment vertical="top"/>
    </xf>
    <xf numFmtId="248" fontId="163" fillId="96" borderId="0" xfId="751" applyNumberFormat="1" applyFont="1" applyFill="1" applyBorder="1" applyAlignment="1" applyProtection="1">
      <alignment vertical="top"/>
    </xf>
    <xf numFmtId="203" fontId="166" fillId="96" borderId="0" xfId="1110" applyNumberFormat="1" applyFont="1" applyFill="1" applyBorder="1" applyAlignment="1" applyProtection="1">
      <alignment vertical="top"/>
    </xf>
    <xf numFmtId="203" fontId="163" fillId="96" borderId="0" xfId="1110" applyNumberFormat="1" applyFont="1" applyFill="1" applyBorder="1" applyAlignment="1" applyProtection="1">
      <alignment vertical="top"/>
    </xf>
    <xf numFmtId="233" fontId="163" fillId="96" borderId="0" xfId="751" applyNumberFormat="1" applyFont="1" applyFill="1" applyBorder="1" applyAlignment="1" applyProtection="1">
      <alignment vertical="top"/>
    </xf>
    <xf numFmtId="0" fontId="154" fillId="96" borderId="0" xfId="1033" applyFont="1" applyFill="1"/>
    <xf numFmtId="0" fontId="154" fillId="96" borderId="0" xfId="1033" applyFont="1" applyFill="1" applyAlignment="1">
      <alignment vertical="center"/>
    </xf>
    <xf numFmtId="0" fontId="157" fillId="54" borderId="0" xfId="1033" applyFont="1" applyFill="1"/>
    <xf numFmtId="37" fontId="157" fillId="54" borderId="0" xfId="1033" applyNumberFormat="1" applyFont="1" applyFill="1"/>
    <xf numFmtId="37" fontId="139" fillId="54" borderId="0" xfId="1033" applyNumberFormat="1" applyFont="1" applyFill="1"/>
    <xf numFmtId="0" fontId="157" fillId="54" borderId="0" xfId="1033" applyFont="1" applyFill="1" applyAlignment="1">
      <alignment horizontal="left"/>
    </xf>
    <xf numFmtId="37" fontId="139" fillId="54" borderId="0" xfId="1033" applyNumberFormat="1" applyFont="1" applyFill="1" applyAlignment="1">
      <alignment horizontal="left"/>
    </xf>
    <xf numFmtId="37" fontId="157" fillId="54" borderId="0" xfId="1033" applyNumberFormat="1" applyFont="1" applyFill="1" applyAlignment="1">
      <alignment horizontal="left"/>
    </xf>
    <xf numFmtId="0" fontId="181" fillId="54" borderId="0" xfId="1033" applyFont="1" applyFill="1"/>
    <xf numFmtId="0" fontId="181" fillId="94" borderId="0" xfId="1033" applyFont="1" applyFill="1" applyAlignment="1">
      <alignment horizontal="right"/>
    </xf>
    <xf numFmtId="0" fontId="172" fillId="94" borderId="0" xfId="1033" applyFont="1" applyFill="1"/>
    <xf numFmtId="0" fontId="181" fillId="54" borderId="0" xfId="1033" applyFont="1" applyFill="1" applyAlignment="1">
      <alignment horizontal="right"/>
    </xf>
    <xf numFmtId="0" fontId="181" fillId="94" borderId="0" xfId="1033" applyFont="1" applyFill="1"/>
    <xf numFmtId="0" fontId="172" fillId="0" borderId="0" xfId="1033" applyFont="1"/>
    <xf numFmtId="0" fontId="182" fillId="54" borderId="0" xfId="1033" applyFont="1" applyFill="1"/>
    <xf numFmtId="0" fontId="175" fillId="54" borderId="0" xfId="1033" applyFont="1" applyFill="1"/>
    <xf numFmtId="0" fontId="182" fillId="54" borderId="0" xfId="1033" applyFont="1" applyFill="1" applyAlignment="1">
      <alignment vertical="center"/>
    </xf>
    <xf numFmtId="0" fontId="182" fillId="96" borderId="0" xfId="1033" applyFont="1" applyFill="1" applyAlignment="1">
      <alignment vertical="center"/>
    </xf>
    <xf numFmtId="0" fontId="175" fillId="54" borderId="0" xfId="1033" applyFont="1" applyFill="1" applyAlignment="1">
      <alignment vertical="center"/>
    </xf>
    <xf numFmtId="0" fontId="182" fillId="97" borderId="0" xfId="1033" applyFont="1" applyFill="1"/>
    <xf numFmtId="0" fontId="182" fillId="97" borderId="0" xfId="1033" applyFont="1" applyFill="1" applyAlignment="1">
      <alignment vertical="center"/>
    </xf>
    <xf numFmtId="0" fontId="182" fillId="0" borderId="0" xfId="1033" applyFont="1" applyAlignment="1">
      <alignment vertical="center"/>
    </xf>
    <xf numFmtId="0" fontId="161" fillId="0" borderId="0" xfId="1033" applyFont="1" applyAlignment="1">
      <alignment vertical="center"/>
    </xf>
    <xf numFmtId="0" fontId="139" fillId="0" borderId="0" xfId="1033" applyFont="1"/>
    <xf numFmtId="0" fontId="157" fillId="0" borderId="0" xfId="1033" applyFont="1"/>
    <xf numFmtId="37" fontId="155" fillId="54" borderId="0" xfId="1033" applyNumberFormat="1" applyFont="1" applyFill="1" applyAlignment="1">
      <alignment horizontal="left"/>
    </xf>
    <xf numFmtId="0" fontId="152" fillId="54" borderId="55" xfId="1033" applyFont="1" applyFill="1" applyBorder="1"/>
    <xf numFmtId="0" fontId="152" fillId="54" borderId="50" xfId="1033" applyFont="1" applyFill="1" applyBorder="1" applyAlignment="1">
      <alignment horizontal="right"/>
    </xf>
    <xf numFmtId="0" fontId="152" fillId="54" borderId="64" xfId="1033" applyFont="1" applyFill="1" applyBorder="1" applyAlignment="1">
      <alignment horizontal="right"/>
    </xf>
    <xf numFmtId="0" fontId="154" fillId="54" borderId="55" xfId="1033" applyFont="1" applyFill="1" applyBorder="1"/>
    <xf numFmtId="0" fontId="152" fillId="54" borderId="69" xfId="1033" applyFont="1" applyFill="1" applyBorder="1" applyAlignment="1">
      <alignment horizontal="right"/>
    </xf>
    <xf numFmtId="37" fontId="163" fillId="54" borderId="58" xfId="1033" applyNumberFormat="1" applyFont="1" applyFill="1" applyBorder="1"/>
    <xf numFmtId="37" fontId="163" fillId="54" borderId="7" xfId="1033" applyNumberFormat="1" applyFont="1" applyFill="1" applyBorder="1"/>
    <xf numFmtId="0" fontId="152" fillId="54" borderId="51" xfId="1033" applyFont="1" applyFill="1" applyBorder="1" applyAlignment="1">
      <alignment horizontal="right"/>
    </xf>
    <xf numFmtId="0" fontId="152" fillId="54" borderId="62" xfId="1033" applyFont="1" applyFill="1" applyBorder="1" applyAlignment="1">
      <alignment horizontal="right"/>
    </xf>
    <xf numFmtId="0" fontId="154" fillId="54" borderId="7" xfId="1033" applyFont="1" applyFill="1" applyBorder="1" applyAlignment="1">
      <alignment horizontal="right"/>
    </xf>
    <xf numFmtId="0" fontId="154" fillId="54" borderId="58" xfId="1033" applyFont="1" applyFill="1" applyBorder="1" applyAlignment="1">
      <alignment horizontal="right"/>
    </xf>
    <xf numFmtId="0" fontId="152" fillId="54" borderId="7" xfId="1033" applyFont="1" applyFill="1" applyBorder="1" applyAlignment="1">
      <alignment horizontal="right"/>
    </xf>
    <xf numFmtId="0" fontId="152" fillId="94" borderId="55" xfId="1033" applyFont="1" applyFill="1" applyBorder="1"/>
    <xf numFmtId="0" fontId="152" fillId="94" borderId="52" xfId="1033" applyFont="1" applyFill="1" applyBorder="1" applyAlignment="1">
      <alignment horizontal="right"/>
    </xf>
    <xf numFmtId="0" fontId="152" fillId="94" borderId="64" xfId="1033" applyFont="1" applyFill="1" applyBorder="1" applyAlignment="1">
      <alignment horizontal="right"/>
    </xf>
    <xf numFmtId="0" fontId="154" fillId="94" borderId="0" xfId="1033" applyFont="1" applyFill="1" applyAlignment="1">
      <alignment horizontal="right"/>
    </xf>
    <xf numFmtId="0" fontId="154" fillId="94" borderId="55" xfId="1033" applyFont="1" applyFill="1" applyBorder="1" applyAlignment="1">
      <alignment horizontal="right"/>
    </xf>
    <xf numFmtId="0" fontId="152" fillId="94" borderId="0" xfId="1033" applyFont="1" applyFill="1" applyAlignment="1">
      <alignment horizontal="right"/>
    </xf>
    <xf numFmtId="37" fontId="152" fillId="54" borderId="55" xfId="1033" applyNumberFormat="1" applyFont="1" applyFill="1" applyBorder="1"/>
    <xf numFmtId="0" fontId="152" fillId="54" borderId="52" xfId="1033" applyFont="1" applyFill="1" applyBorder="1" applyAlignment="1">
      <alignment horizontal="right"/>
    </xf>
    <xf numFmtId="0" fontId="154" fillId="54" borderId="55" xfId="1033" applyFont="1" applyFill="1" applyBorder="1" applyAlignment="1">
      <alignment horizontal="right"/>
    </xf>
    <xf numFmtId="37" fontId="154" fillId="54" borderId="55" xfId="1033" applyNumberFormat="1" applyFont="1" applyFill="1" applyBorder="1" applyAlignment="1">
      <alignment horizontal="left" indent="1"/>
    </xf>
    <xf numFmtId="37" fontId="154" fillId="54" borderId="0" xfId="1033" applyNumberFormat="1" applyFont="1" applyFill="1" applyAlignment="1">
      <alignment horizontal="left" indent="1"/>
    </xf>
    <xf numFmtId="41" fontId="152" fillId="54" borderId="52" xfId="1033" applyNumberFormat="1" applyFont="1" applyFill="1" applyBorder="1" applyAlignment="1">
      <alignment horizontal="right"/>
    </xf>
    <xf numFmtId="41" fontId="154" fillId="96" borderId="0" xfId="1033" applyNumberFormat="1" applyFont="1" applyFill="1" applyAlignment="1">
      <alignment horizontal="right"/>
    </xf>
    <xf numFmtId="202" fontId="154" fillId="54" borderId="55" xfId="751" applyNumberFormat="1" applyFont="1" applyFill="1" applyBorder="1" applyProtection="1"/>
    <xf numFmtId="41" fontId="152" fillId="54" borderId="0" xfId="1033" applyNumberFormat="1" applyFont="1" applyFill="1" applyAlignment="1">
      <alignment horizontal="right"/>
    </xf>
    <xf numFmtId="37" fontId="154" fillId="0" borderId="0" xfId="1033" applyNumberFormat="1" applyFont="1" applyAlignment="1">
      <alignment horizontal="left" indent="1"/>
    </xf>
    <xf numFmtId="164" fontId="152" fillId="54" borderId="66" xfId="1033" applyNumberFormat="1" applyFont="1" applyFill="1" applyBorder="1" applyAlignment="1">
      <alignment horizontal="right"/>
    </xf>
    <xf numFmtId="0" fontId="152" fillId="54" borderId="68" xfId="1033" applyFont="1" applyFill="1" applyBorder="1" applyAlignment="1">
      <alignment horizontal="right"/>
    </xf>
    <xf numFmtId="41" fontId="154" fillId="96" borderId="33" xfId="1033" applyNumberFormat="1" applyFont="1" applyFill="1" applyBorder="1" applyAlignment="1">
      <alignment horizontal="right"/>
    </xf>
    <xf numFmtId="164" fontId="152" fillId="54" borderId="70" xfId="1033" applyNumberFormat="1" applyFont="1" applyFill="1" applyBorder="1" applyAlignment="1">
      <alignment horizontal="right"/>
    </xf>
    <xf numFmtId="37" fontId="152" fillId="0" borderId="0" xfId="1033" applyNumberFormat="1" applyFont="1"/>
    <xf numFmtId="41" fontId="152" fillId="54" borderId="55" xfId="1033" applyNumberFormat="1" applyFont="1" applyFill="1" applyBorder="1" applyAlignment="1">
      <alignment horizontal="right"/>
    </xf>
    <xf numFmtId="37" fontId="152" fillId="94" borderId="55" xfId="1033" applyNumberFormat="1" applyFont="1" applyFill="1" applyBorder="1"/>
    <xf numFmtId="37" fontId="152" fillId="94" borderId="0" xfId="1033" applyNumberFormat="1" applyFont="1" applyFill="1"/>
    <xf numFmtId="41" fontId="152" fillId="94" borderId="60" xfId="1033" applyNumberFormat="1" applyFont="1" applyFill="1" applyBorder="1" applyAlignment="1">
      <alignment horizontal="right"/>
    </xf>
    <xf numFmtId="0" fontId="152" fillId="94" borderId="65" xfId="1033" applyFont="1" applyFill="1" applyBorder="1" applyAlignment="1">
      <alignment horizontal="right"/>
    </xf>
    <xf numFmtId="41" fontId="154" fillId="94" borderId="20" xfId="1033" applyNumberFormat="1" applyFont="1" applyFill="1" applyBorder="1" applyAlignment="1">
      <alignment horizontal="right"/>
    </xf>
    <xf numFmtId="202" fontId="154" fillId="94" borderId="55" xfId="751" applyNumberFormat="1" applyFont="1" applyFill="1" applyBorder="1" applyProtection="1"/>
    <xf numFmtId="41" fontId="152" fillId="94" borderId="71" xfId="1033" applyNumberFormat="1" applyFont="1" applyFill="1" applyBorder="1" applyAlignment="1">
      <alignment horizontal="right"/>
    </xf>
    <xf numFmtId="41" fontId="152" fillId="54" borderId="66" xfId="1033" applyNumberFormat="1" applyFont="1" applyFill="1" applyBorder="1" applyAlignment="1">
      <alignment horizontal="right"/>
    </xf>
    <xf numFmtId="41" fontId="152" fillId="54" borderId="70" xfId="1033" applyNumberFormat="1" applyFont="1" applyFill="1" applyBorder="1" applyAlignment="1">
      <alignment horizontal="right"/>
    </xf>
    <xf numFmtId="37" fontId="154" fillId="0" borderId="55" xfId="1033" applyNumberFormat="1" applyFont="1" applyBorder="1" applyAlignment="1">
      <alignment horizontal="left" indent="1"/>
    </xf>
    <xf numFmtId="41" fontId="154" fillId="54" borderId="55" xfId="751" applyNumberFormat="1" applyFont="1" applyFill="1" applyBorder="1" applyProtection="1"/>
    <xf numFmtId="37" fontId="152" fillId="0" borderId="55" xfId="1033" applyNumberFormat="1" applyFont="1" applyBorder="1"/>
    <xf numFmtId="164" fontId="152" fillId="94" borderId="52" xfId="1033" applyNumberFormat="1" applyFont="1" applyFill="1" applyBorder="1" applyAlignment="1">
      <alignment horizontal="right"/>
    </xf>
    <xf numFmtId="164" fontId="154" fillId="94" borderId="0" xfId="1033" applyNumberFormat="1" applyFont="1" applyFill="1" applyAlignment="1">
      <alignment horizontal="right"/>
    </xf>
    <xf numFmtId="0" fontId="152" fillId="97" borderId="0" xfId="1033" applyFont="1" applyFill="1" applyAlignment="1">
      <alignment horizontal="right"/>
    </xf>
    <xf numFmtId="202" fontId="154" fillId="97" borderId="55" xfId="751" applyNumberFormat="1" applyFont="1" applyFill="1" applyBorder="1" applyProtection="1"/>
    <xf numFmtId="164" fontId="152" fillId="97" borderId="0" xfId="1033" applyNumberFormat="1" applyFont="1" applyFill="1" applyAlignment="1">
      <alignment horizontal="right"/>
    </xf>
    <xf numFmtId="37" fontId="154" fillId="96" borderId="55" xfId="1033" applyNumberFormat="1" applyFont="1" applyFill="1" applyBorder="1"/>
    <xf numFmtId="37" fontId="154" fillId="96" borderId="0" xfId="1033" applyNumberFormat="1" applyFont="1" applyFill="1"/>
    <xf numFmtId="164" fontId="154" fillId="96" borderId="33" xfId="1033" applyNumberFormat="1" applyFont="1" applyFill="1" applyBorder="1" applyAlignment="1">
      <alignment horizontal="right"/>
    </xf>
    <xf numFmtId="0" fontId="152" fillId="0" borderId="55" xfId="1033" applyFont="1" applyBorder="1"/>
    <xf numFmtId="0" fontId="152" fillId="0" borderId="0" xfId="1033" applyFont="1"/>
    <xf numFmtId="164" fontId="154" fillId="96" borderId="0" xfId="1033" applyNumberFormat="1" applyFont="1" applyFill="1" applyAlignment="1">
      <alignment horizontal="right"/>
    </xf>
    <xf numFmtId="0" fontId="163" fillId="0" borderId="55" xfId="1033" applyFont="1" applyBorder="1"/>
    <xf numFmtId="0" fontId="163" fillId="0" borderId="0" xfId="1033" applyFont="1"/>
    <xf numFmtId="203" fontId="166" fillId="54" borderId="52" xfId="1110" applyNumberFormat="1" applyFont="1" applyFill="1" applyBorder="1" applyAlignment="1" applyProtection="1">
      <alignment horizontal="right"/>
    </xf>
    <xf numFmtId="0" fontId="166" fillId="54" borderId="64" xfId="1033" applyFont="1" applyFill="1" applyBorder="1" applyAlignment="1">
      <alignment horizontal="right"/>
    </xf>
    <xf numFmtId="203" fontId="163" fillId="0" borderId="0" xfId="1110" applyNumberFormat="1" applyFont="1" applyFill="1" applyBorder="1" applyAlignment="1" applyProtection="1">
      <alignment horizontal="right"/>
    </xf>
    <xf numFmtId="0" fontId="163" fillId="54" borderId="0" xfId="1033" applyFont="1" applyFill="1" applyAlignment="1">
      <alignment horizontal="right"/>
    </xf>
    <xf numFmtId="248" fontId="163" fillId="54" borderId="55" xfId="805" applyNumberFormat="1" applyFont="1" applyFill="1" applyBorder="1" applyProtection="1"/>
    <xf numFmtId="203" fontId="166" fillId="54" borderId="0" xfId="1110" applyNumberFormat="1" applyFont="1" applyFill="1" applyBorder="1" applyAlignment="1" applyProtection="1">
      <alignment horizontal="right"/>
    </xf>
    <xf numFmtId="164" fontId="154" fillId="96" borderId="0" xfId="724" applyNumberFormat="1" applyFont="1" applyFill="1" applyBorder="1" applyProtection="1"/>
    <xf numFmtId="0" fontId="163" fillId="54" borderId="55" xfId="1033" applyFont="1" applyFill="1" applyBorder="1" applyAlignment="1">
      <alignment vertical="top"/>
    </xf>
    <xf numFmtId="248" fontId="163" fillId="54" borderId="0" xfId="805" applyNumberFormat="1" applyFont="1" applyFill="1" applyBorder="1" applyAlignment="1" applyProtection="1">
      <alignment horizontal="right" vertical="top"/>
    </xf>
    <xf numFmtId="0" fontId="152" fillId="94" borderId="52" xfId="1033" applyFont="1" applyFill="1" applyBorder="1"/>
    <xf numFmtId="0" fontId="152" fillId="94" borderId="64" xfId="1033" applyFont="1" applyFill="1" applyBorder="1"/>
    <xf numFmtId="0" fontId="154" fillId="98" borderId="0" xfId="1033" applyFont="1" applyFill="1"/>
    <xf numFmtId="0" fontId="154" fillId="94" borderId="55" xfId="1033" applyFont="1" applyFill="1" applyBorder="1"/>
    <xf numFmtId="41" fontId="152" fillId="96" borderId="52" xfId="751" applyNumberFormat="1" applyFont="1" applyFill="1" applyBorder="1" applyProtection="1"/>
    <xf numFmtId="233" fontId="154" fillId="54" borderId="64" xfId="751" applyNumberFormat="1" applyFont="1" applyFill="1" applyBorder="1" applyProtection="1"/>
    <xf numFmtId="164" fontId="154" fillId="96" borderId="0" xfId="751" applyNumberFormat="1" applyFont="1" applyFill="1" applyBorder="1" applyProtection="1"/>
    <xf numFmtId="233" fontId="154" fillId="54" borderId="0" xfId="751" applyNumberFormat="1" applyFont="1" applyFill="1" applyBorder="1" applyProtection="1"/>
    <xf numFmtId="41" fontId="152" fillId="96" borderId="0" xfId="751" applyNumberFormat="1" applyFont="1" applyFill="1" applyBorder="1" applyProtection="1"/>
    <xf numFmtId="0" fontId="152" fillId="54" borderId="64" xfId="1033" applyFont="1" applyFill="1" applyBorder="1" applyAlignment="1">
      <alignment vertical="top"/>
    </xf>
    <xf numFmtId="41" fontId="154" fillId="96" borderId="0" xfId="751" applyNumberFormat="1" applyFont="1" applyFill="1" applyBorder="1" applyProtection="1"/>
    <xf numFmtId="0" fontId="154" fillId="54" borderId="55" xfId="1033" applyFont="1" applyFill="1" applyBorder="1" applyAlignment="1">
      <alignment vertical="top"/>
    </xf>
    <xf numFmtId="0" fontId="154" fillId="54" borderId="0" xfId="1033" applyFont="1" applyFill="1" applyAlignment="1">
      <alignment vertical="top"/>
    </xf>
    <xf numFmtId="0" fontId="152" fillId="0" borderId="64" xfId="1033" applyFont="1" applyBorder="1" applyAlignment="1">
      <alignment vertical="top"/>
    </xf>
    <xf numFmtId="41" fontId="154" fillId="0" borderId="0" xfId="751" applyNumberFormat="1" applyFont="1" applyFill="1" applyBorder="1" applyProtection="1"/>
    <xf numFmtId="0" fontId="152" fillId="0" borderId="0" xfId="1033" applyFont="1" applyAlignment="1">
      <alignment vertical="top"/>
    </xf>
    <xf numFmtId="202" fontId="154" fillId="0" borderId="0" xfId="751" applyNumberFormat="1" applyFont="1" applyFill="1" applyBorder="1" applyProtection="1"/>
    <xf numFmtId="202" fontId="154" fillId="0" borderId="55" xfId="751" applyNumberFormat="1" applyFont="1" applyFill="1" applyBorder="1" applyProtection="1"/>
    <xf numFmtId="0" fontId="152" fillId="54" borderId="0" xfId="1033" applyFont="1" applyFill="1" applyAlignment="1">
      <alignment vertical="top"/>
    </xf>
    <xf numFmtId="164" fontId="152" fillId="96" borderId="52" xfId="751" applyNumberFormat="1" applyFont="1" applyFill="1" applyBorder="1" applyProtection="1"/>
    <xf numFmtId="164" fontId="152" fillId="96" borderId="0" xfId="751" applyNumberFormat="1" applyFont="1" applyFill="1" applyBorder="1" applyProtection="1"/>
    <xf numFmtId="233" fontId="154" fillId="0" borderId="64" xfId="751" applyNumberFormat="1" applyFont="1" applyFill="1" applyBorder="1" applyProtection="1"/>
    <xf numFmtId="164" fontId="154" fillId="0" borderId="0" xfId="751" applyNumberFormat="1" applyFont="1" applyFill="1" applyBorder="1" applyProtection="1"/>
    <xf numFmtId="233" fontId="154" fillId="0" borderId="0" xfId="751" applyNumberFormat="1" applyFont="1" applyFill="1" applyBorder="1" applyProtection="1"/>
    <xf numFmtId="164" fontId="152" fillId="96" borderId="0" xfId="1033" applyNumberFormat="1" applyFont="1" applyFill="1" applyAlignment="1">
      <alignment horizontal="right"/>
    </xf>
    <xf numFmtId="0" fontId="152" fillId="0" borderId="64" xfId="1033" applyFont="1" applyBorder="1"/>
    <xf numFmtId="0" fontId="152" fillId="54" borderId="64" xfId="1033" applyFont="1" applyFill="1" applyBorder="1"/>
    <xf numFmtId="0" fontId="152" fillId="97" borderId="55" xfId="1033" applyFont="1" applyFill="1" applyBorder="1"/>
    <xf numFmtId="0" fontId="152" fillId="97" borderId="0" xfId="1033" applyFont="1" applyFill="1"/>
    <xf numFmtId="0" fontId="152" fillId="97" borderId="52" xfId="1033" applyFont="1" applyFill="1" applyBorder="1"/>
    <xf numFmtId="0" fontId="154" fillId="54" borderId="0" xfId="1033" applyFont="1" applyFill="1" applyAlignment="1">
      <alignment horizontal="left" indent="1"/>
    </xf>
    <xf numFmtId="164" fontId="152" fillId="0" borderId="0" xfId="724" applyNumberFormat="1" applyFont="1" applyFill="1" applyBorder="1" applyProtection="1"/>
    <xf numFmtId="164" fontId="154" fillId="0" borderId="0" xfId="724" applyNumberFormat="1" applyFont="1" applyFill="1" applyBorder="1" applyProtection="1"/>
    <xf numFmtId="0" fontId="183" fillId="54" borderId="0" xfId="1033" applyFont="1" applyFill="1"/>
    <xf numFmtId="0" fontId="153" fillId="54" borderId="0" xfId="1033" applyFont="1" applyFill="1"/>
    <xf numFmtId="0" fontId="183" fillId="0" borderId="0" xfId="1033" applyFont="1"/>
    <xf numFmtId="37" fontId="153" fillId="54" borderId="0" xfId="1033" applyNumberFormat="1" applyFont="1" applyFill="1" applyAlignment="1">
      <alignment horizontal="left"/>
    </xf>
    <xf numFmtId="37" fontId="183" fillId="54" borderId="0" xfId="1033" applyNumberFormat="1" applyFont="1" applyFill="1" applyAlignment="1">
      <alignment horizontal="left"/>
    </xf>
    <xf numFmtId="37" fontId="184" fillId="54" borderId="0" xfId="1033" applyNumberFormat="1" applyFont="1" applyFill="1" applyAlignment="1">
      <alignment horizontal="left"/>
    </xf>
    <xf numFmtId="37" fontId="156" fillId="54" borderId="0" xfId="1033" applyNumberFormat="1" applyFont="1" applyFill="1" applyAlignment="1">
      <alignment horizontal="left"/>
    </xf>
    <xf numFmtId="0" fontId="67" fillId="54" borderId="7" xfId="1033" applyFont="1" applyFill="1" applyBorder="1" applyAlignment="1">
      <alignment horizontal="right" wrapText="1"/>
    </xf>
    <xf numFmtId="0" fontId="149" fillId="54" borderId="0" xfId="1033" applyFont="1" applyFill="1" applyAlignment="1">
      <alignment horizontal="right" wrapText="1"/>
    </xf>
    <xf numFmtId="0" fontId="149" fillId="54" borderId="7" xfId="1033" applyFont="1" applyFill="1" applyBorder="1" applyAlignment="1">
      <alignment horizontal="right" wrapText="1"/>
    </xf>
    <xf numFmtId="0" fontId="149" fillId="54" borderId="7" xfId="1033" applyFont="1" applyFill="1" applyBorder="1" applyAlignment="1">
      <alignment horizontal="right"/>
    </xf>
    <xf numFmtId="37" fontId="185" fillId="54" borderId="0" xfId="1033" applyNumberFormat="1" applyFont="1" applyFill="1" applyAlignment="1">
      <alignment wrapText="1"/>
    </xf>
    <xf numFmtId="0" fontId="183" fillId="94" borderId="0" xfId="1033" applyFont="1" applyFill="1"/>
    <xf numFmtId="41" fontId="183" fillId="0" borderId="0" xfId="1033" applyNumberFormat="1" applyFont="1"/>
    <xf numFmtId="0" fontId="187" fillId="54" borderId="0" xfId="1033" applyFont="1" applyFill="1"/>
    <xf numFmtId="202" fontId="188" fillId="54" borderId="0" xfId="1110" applyNumberFormat="1" applyFont="1" applyFill="1" applyBorder="1" applyAlignment="1" applyProtection="1">
      <alignment horizontal="right"/>
    </xf>
    <xf numFmtId="203" fontId="175" fillId="54" borderId="0" xfId="1105" applyNumberFormat="1" applyFont="1" applyFill="1"/>
    <xf numFmtId="203" fontId="183" fillId="54" borderId="0" xfId="1105" applyNumberFormat="1" applyFont="1" applyFill="1"/>
    <xf numFmtId="0" fontId="183" fillId="54" borderId="0" xfId="1033" applyFont="1" applyFill="1" applyAlignment="1">
      <alignment vertical="top"/>
    </xf>
    <xf numFmtId="203" fontId="188" fillId="54" borderId="0" xfId="1110" applyNumberFormat="1" applyFont="1" applyFill="1" applyBorder="1" applyAlignment="1" applyProtection="1">
      <alignment horizontal="right" vertical="top"/>
    </xf>
    <xf numFmtId="0" fontId="183" fillId="95" borderId="0" xfId="1033" applyFont="1" applyFill="1"/>
    <xf numFmtId="0" fontId="183" fillId="97" borderId="0" xfId="1033" applyFont="1" applyFill="1"/>
    <xf numFmtId="0" fontId="186" fillId="96" borderId="0" xfId="1033" applyFont="1" applyFill="1" applyAlignment="1">
      <alignment horizontal="left"/>
    </xf>
    <xf numFmtId="0" fontId="162" fillId="96" borderId="0" xfId="1033" applyFont="1" applyFill="1" applyAlignment="1">
      <alignment horizontal="left" vertical="top"/>
    </xf>
    <xf numFmtId="0" fontId="139" fillId="96" borderId="0" xfId="1033" applyFont="1" applyFill="1" applyAlignment="1">
      <alignment horizontal="left" vertical="top"/>
    </xf>
    <xf numFmtId="0" fontId="154" fillId="54" borderId="0" xfId="1033" applyFont="1" applyFill="1" applyAlignment="1">
      <alignment horizontal="left"/>
    </xf>
    <xf numFmtId="0" fontId="152" fillId="54" borderId="0" xfId="1033" applyFont="1" applyFill="1" applyAlignment="1">
      <alignment horizontal="left"/>
    </xf>
    <xf numFmtId="0" fontId="67" fillId="54" borderId="0" xfId="1033" applyFont="1" applyFill="1" applyAlignment="1">
      <alignment horizontal="right"/>
    </xf>
    <xf numFmtId="0" fontId="194" fillId="0" borderId="0" xfId="1033" applyFont="1"/>
    <xf numFmtId="0" fontId="195" fillId="0" borderId="0" xfId="1033" applyFont="1" applyAlignment="1">
      <alignment horizontal="left"/>
    </xf>
    <xf numFmtId="0" fontId="196" fillId="0" borderId="0" xfId="1033" applyFont="1"/>
    <xf numFmtId="0" fontId="197" fillId="54" borderId="0" xfId="1033" applyFont="1" applyFill="1" applyAlignment="1">
      <alignment horizontal="left"/>
    </xf>
    <xf numFmtId="0" fontId="194" fillId="54" borderId="0" xfId="1033" applyFont="1" applyFill="1" applyAlignment="1">
      <alignment horizontal="left"/>
    </xf>
    <xf numFmtId="0" fontId="194" fillId="54" borderId="0" xfId="1033" applyFont="1" applyFill="1"/>
    <xf numFmtId="0" fontId="194" fillId="54" borderId="0" xfId="1033" quotePrefix="1" applyFont="1" applyFill="1" applyAlignment="1">
      <alignment horizontal="left"/>
    </xf>
    <xf numFmtId="0" fontId="197" fillId="54" borderId="0" xfId="1033" applyFont="1" applyFill="1"/>
    <xf numFmtId="0" fontId="3" fillId="0" borderId="0" xfId="958" applyFont="1" applyAlignment="1" applyProtection="1"/>
    <xf numFmtId="202" fontId="154" fillId="0" borderId="0" xfId="751" applyNumberFormat="1" applyFont="1" applyFill="1" applyBorder="1" applyAlignment="1" applyProtection="1">
      <alignment horizontal="right"/>
    </xf>
    <xf numFmtId="202" fontId="154" fillId="96" borderId="0" xfId="751" applyNumberFormat="1" applyFont="1" applyFill="1" applyBorder="1" applyAlignment="1" applyProtection="1">
      <alignment horizontal="right"/>
    </xf>
    <xf numFmtId="0" fontId="153" fillId="0" borderId="0" xfId="1033" applyFont="1"/>
    <xf numFmtId="0" fontId="154" fillId="0" borderId="0" xfId="1033" applyFont="1" applyAlignment="1">
      <alignment horizontal="left" indent="1"/>
    </xf>
    <xf numFmtId="164" fontId="152" fillId="0" borderId="52" xfId="724" applyNumberFormat="1" applyFont="1" applyFill="1" applyBorder="1" applyProtection="1"/>
    <xf numFmtId="41" fontId="152" fillId="0" borderId="63" xfId="751" applyNumberFormat="1" applyFont="1" applyFill="1" applyBorder="1" applyProtection="1"/>
    <xf numFmtId="37" fontId="155" fillId="54" borderId="0" xfId="1033" applyNumberFormat="1" applyFont="1" applyFill="1"/>
    <xf numFmtId="37" fontId="155" fillId="54" borderId="0" xfId="1033" applyNumberFormat="1" applyFont="1" applyFill="1" applyAlignment="1">
      <alignment horizontal="right"/>
    </xf>
    <xf numFmtId="0" fontId="184" fillId="96" borderId="0" xfId="1033" applyFont="1" applyFill="1"/>
    <xf numFmtId="0" fontId="184" fillId="0" borderId="0" xfId="1033" applyFont="1"/>
    <xf numFmtId="202" fontId="154" fillId="54" borderId="0" xfId="805" applyNumberFormat="1" applyFont="1" applyFill="1" applyBorder="1" applyAlignment="1" applyProtection="1">
      <alignment horizontal="right"/>
    </xf>
    <xf numFmtId="202" fontId="154" fillId="54" borderId="20" xfId="805" applyNumberFormat="1" applyFont="1" applyFill="1" applyBorder="1" applyAlignment="1" applyProtection="1">
      <alignment horizontal="right"/>
    </xf>
    <xf numFmtId="202" fontId="154" fillId="54" borderId="0" xfId="751" applyNumberFormat="1" applyFont="1" applyFill="1" applyBorder="1" applyAlignment="1" applyProtection="1">
      <alignment horizontal="right"/>
    </xf>
    <xf numFmtId="202" fontId="154" fillId="96" borderId="33" xfId="751" applyNumberFormat="1" applyFont="1" applyFill="1" applyBorder="1" applyAlignment="1" applyProtection="1">
      <alignment horizontal="right"/>
    </xf>
    <xf numFmtId="202" fontId="154" fillId="94" borderId="20" xfId="751" applyNumberFormat="1" applyFont="1" applyFill="1" applyBorder="1" applyAlignment="1" applyProtection="1">
      <alignment horizontal="right"/>
    </xf>
    <xf numFmtId="202" fontId="154" fillId="94" borderId="0" xfId="751" applyNumberFormat="1" applyFont="1" applyFill="1" applyBorder="1" applyAlignment="1" applyProtection="1">
      <alignment horizontal="right"/>
    </xf>
    <xf numFmtId="248" fontId="163" fillId="54" borderId="0" xfId="805" applyNumberFormat="1" applyFont="1" applyFill="1" applyBorder="1" applyAlignment="1" applyProtection="1">
      <alignment horizontal="right"/>
    </xf>
    <xf numFmtId="37" fontId="154" fillId="94" borderId="0" xfId="1033" applyNumberFormat="1" applyFont="1" applyFill="1" applyAlignment="1">
      <alignment horizontal="right"/>
    </xf>
    <xf numFmtId="202" fontId="154" fillId="54" borderId="0" xfId="805" applyNumberFormat="1" applyFont="1" applyFill="1" applyBorder="1" applyAlignment="1" applyProtection="1">
      <alignment horizontal="right" vertical="top"/>
    </xf>
    <xf numFmtId="233" fontId="154" fillId="94" borderId="0" xfId="724" applyNumberFormat="1" applyFont="1" applyFill="1" applyBorder="1" applyAlignment="1" applyProtection="1">
      <alignment horizontal="right"/>
    </xf>
    <xf numFmtId="0" fontId="154" fillId="54" borderId="0" xfId="1033" applyFont="1" applyFill="1" applyAlignment="1">
      <alignment horizontal="center"/>
    </xf>
    <xf numFmtId="0" fontId="155" fillId="96" borderId="0" xfId="1033" applyFont="1" applyFill="1" applyAlignment="1">
      <alignment horizontal="left"/>
    </xf>
    <xf numFmtId="0" fontId="67" fillId="54" borderId="0" xfId="1033" applyFont="1" applyFill="1"/>
    <xf numFmtId="0" fontId="149" fillId="54" borderId="0" xfId="1033" applyFont="1" applyFill="1"/>
    <xf numFmtId="0" fontId="155" fillId="54" borderId="0" xfId="1033" applyFont="1" applyFill="1" applyAlignment="1">
      <alignment horizontal="left" indent="1"/>
    </xf>
    <xf numFmtId="0" fontId="185" fillId="96" borderId="0" xfId="1033" applyFont="1" applyFill="1"/>
    <xf numFmtId="0" fontId="185" fillId="0" borderId="0" xfId="1033" applyFont="1"/>
    <xf numFmtId="0" fontId="149" fillId="0" borderId="0" xfId="1033" applyFont="1"/>
    <xf numFmtId="0" fontId="149" fillId="96" borderId="0" xfId="1033" applyFont="1" applyFill="1"/>
    <xf numFmtId="0" fontId="67" fillId="96" borderId="0" xfId="1033" applyFont="1" applyFill="1"/>
    <xf numFmtId="164" fontId="149" fillId="96" borderId="0" xfId="1033" applyNumberFormat="1" applyFont="1" applyFill="1"/>
    <xf numFmtId="202" fontId="149" fillId="96" borderId="0" xfId="751" applyNumberFormat="1" applyFont="1" applyFill="1" applyBorder="1" applyAlignment="1" applyProtection="1">
      <alignment horizontal="right"/>
    </xf>
    <xf numFmtId="164" fontId="149" fillId="0" borderId="0" xfId="1033" applyNumberFormat="1" applyFont="1"/>
    <xf numFmtId="0" fontId="156" fillId="54" borderId="7" xfId="1033" applyFont="1" applyFill="1" applyBorder="1" applyAlignment="1">
      <alignment horizontal="right"/>
    </xf>
    <xf numFmtId="0" fontId="155" fillId="54" borderId="7" xfId="1033" applyFont="1" applyFill="1" applyBorder="1" applyAlignment="1">
      <alignment horizontal="right"/>
    </xf>
    <xf numFmtId="41" fontId="155" fillId="54" borderId="0" xfId="1033" applyNumberFormat="1" applyFont="1" applyFill="1"/>
    <xf numFmtId="0" fontId="156" fillId="54" borderId="7" xfId="1033" applyFont="1" applyFill="1" applyBorder="1" applyAlignment="1">
      <alignment horizontal="right" wrapText="1"/>
    </xf>
    <xf numFmtId="0" fontId="155" fillId="54" borderId="7" xfId="1033" applyFont="1" applyFill="1" applyBorder="1" applyAlignment="1">
      <alignment horizontal="right" wrapText="1"/>
    </xf>
    <xf numFmtId="0" fontId="156" fillId="96" borderId="0" xfId="1033" applyFont="1" applyFill="1" applyAlignment="1">
      <alignment horizontal="left"/>
    </xf>
    <xf numFmtId="191" fontId="156" fillId="0" borderId="0" xfId="724" applyNumberFormat="1" applyFont="1" applyFill="1" applyBorder="1" applyAlignment="1" applyProtection="1">
      <alignment horizontal="right"/>
    </xf>
    <xf numFmtId="0" fontId="139" fillId="54" borderId="0" xfId="1033" applyFont="1" applyFill="1" applyAlignment="1">
      <alignment horizontal="right"/>
    </xf>
    <xf numFmtId="41" fontId="154" fillId="97" borderId="20" xfId="1033" applyNumberFormat="1" applyFont="1" applyFill="1" applyBorder="1" applyAlignment="1">
      <alignment horizontal="right"/>
    </xf>
    <xf numFmtId="41" fontId="152" fillId="97" borderId="71" xfId="1033" applyNumberFormat="1" applyFont="1" applyFill="1" applyBorder="1" applyAlignment="1">
      <alignment horizontal="right"/>
    </xf>
    <xf numFmtId="202" fontId="154" fillId="54" borderId="33" xfId="751" applyNumberFormat="1" applyFont="1" applyFill="1" applyBorder="1" applyAlignment="1" applyProtection="1">
      <alignment horizontal="right"/>
    </xf>
    <xf numFmtId="37" fontId="152" fillId="96" borderId="0" xfId="1033" applyNumberFormat="1" applyFont="1" applyFill="1" applyAlignment="1">
      <alignment horizontal="left" indent="1"/>
    </xf>
    <xf numFmtId="233" fontId="152" fillId="96" borderId="52" xfId="724" applyNumberFormat="1" applyFont="1" applyFill="1" applyBorder="1" applyProtection="1"/>
    <xf numFmtId="233" fontId="154" fillId="96" borderId="0" xfId="724" applyNumberFormat="1" applyFont="1" applyFill="1" applyBorder="1" applyProtection="1"/>
    <xf numFmtId="233" fontId="154" fillId="96" borderId="0" xfId="724" applyNumberFormat="1" applyFont="1" applyFill="1" applyBorder="1" applyAlignment="1" applyProtection="1">
      <alignment horizontal="right"/>
    </xf>
    <xf numFmtId="202" fontId="154" fillId="96" borderId="0" xfId="805" applyNumberFormat="1" applyFont="1" applyFill="1" applyBorder="1" applyAlignment="1" applyProtection="1">
      <alignment horizontal="right"/>
    </xf>
    <xf numFmtId="37" fontId="163" fillId="96" borderId="0" xfId="1033" applyNumberFormat="1" applyFont="1" applyFill="1" applyAlignment="1">
      <alignment horizontal="left" indent="2"/>
    </xf>
    <xf numFmtId="202" fontId="166" fillId="96" borderId="52" xfId="1105" applyNumberFormat="1" applyFont="1" applyFill="1" applyBorder="1" applyAlignment="1" applyProtection="1">
      <alignment horizontal="right"/>
    </xf>
    <xf numFmtId="41" fontId="163" fillId="96" borderId="0" xfId="1033" applyNumberFormat="1" applyFont="1" applyFill="1"/>
    <xf numFmtId="248" fontId="163" fillId="96" borderId="0" xfId="805" applyNumberFormat="1" applyFont="1" applyFill="1" applyBorder="1" applyProtection="1"/>
    <xf numFmtId="248" fontId="163" fillId="96" borderId="0" xfId="805" applyNumberFormat="1" applyFont="1" applyFill="1" applyBorder="1" applyAlignment="1" applyProtection="1">
      <alignment horizontal="right"/>
    </xf>
    <xf numFmtId="233" fontId="152" fillId="96" borderId="60" xfId="724" applyNumberFormat="1" applyFont="1" applyFill="1" applyBorder="1" applyProtection="1"/>
    <xf numFmtId="233" fontId="154" fillId="96" borderId="20" xfId="724" applyNumberFormat="1" applyFont="1" applyFill="1" applyBorder="1" applyProtection="1"/>
    <xf numFmtId="202" fontId="154" fillId="96" borderId="20" xfId="805" applyNumberFormat="1" applyFont="1" applyFill="1" applyBorder="1" applyAlignment="1" applyProtection="1">
      <alignment horizontal="right"/>
    </xf>
    <xf numFmtId="202" fontId="166" fillId="96" borderId="63" xfId="1105" applyNumberFormat="1" applyFont="1" applyFill="1" applyBorder="1" applyProtection="1"/>
    <xf numFmtId="259" fontId="163" fillId="96" borderId="0" xfId="805" applyNumberFormat="1" applyFont="1" applyFill="1" applyBorder="1" applyAlignment="1" applyProtection="1">
      <alignment horizontal="right"/>
    </xf>
    <xf numFmtId="41" fontId="152" fillId="96" borderId="52" xfId="1033" applyNumberFormat="1" applyFont="1" applyFill="1" applyBorder="1" applyAlignment="1">
      <alignment horizontal="right"/>
    </xf>
    <xf numFmtId="0" fontId="152" fillId="96" borderId="64" xfId="1033" applyFont="1" applyFill="1" applyBorder="1" applyAlignment="1">
      <alignment horizontal="right"/>
    </xf>
    <xf numFmtId="41" fontId="152" fillId="96" borderId="0" xfId="1033" applyNumberFormat="1" applyFont="1" applyFill="1" applyAlignment="1">
      <alignment horizontal="right"/>
    </xf>
    <xf numFmtId="0" fontId="154" fillId="96" borderId="0" xfId="1033" applyFont="1" applyFill="1" applyAlignment="1">
      <alignment horizontal="right"/>
    </xf>
    <xf numFmtId="202" fontId="154" fillId="96" borderId="55" xfId="751" applyNumberFormat="1" applyFont="1" applyFill="1" applyBorder="1" applyProtection="1"/>
    <xf numFmtId="164" fontId="152" fillId="96" borderId="52" xfId="724" applyNumberFormat="1" applyFont="1" applyFill="1" applyBorder="1" applyProtection="1"/>
    <xf numFmtId="202" fontId="154" fillId="96" borderId="0" xfId="751" applyNumberFormat="1" applyFont="1" applyFill="1" applyBorder="1" applyProtection="1"/>
    <xf numFmtId="0" fontId="152" fillId="96" borderId="0" xfId="1033" applyFont="1" applyFill="1" applyAlignment="1">
      <alignment horizontal="right"/>
    </xf>
    <xf numFmtId="202" fontId="152" fillId="96" borderId="52" xfId="751" applyNumberFormat="1" applyFont="1" applyFill="1" applyBorder="1" applyAlignment="1" applyProtection="1">
      <alignment horizontal="right"/>
    </xf>
    <xf numFmtId="203" fontId="152" fillId="96" borderId="64" xfId="1110" applyNumberFormat="1" applyFont="1" applyFill="1" applyBorder="1" applyAlignment="1" applyProtection="1">
      <alignment horizontal="right" vertical="top"/>
    </xf>
    <xf numFmtId="0" fontId="154" fillId="96" borderId="0" xfId="1033" applyFont="1" applyFill="1" applyAlignment="1">
      <alignment horizontal="right" vertical="top"/>
    </xf>
    <xf numFmtId="248" fontId="163" fillId="96" borderId="0" xfId="805" applyNumberFormat="1" applyFont="1" applyFill="1" applyBorder="1" applyAlignment="1" applyProtection="1">
      <alignment horizontal="right" vertical="top"/>
    </xf>
    <xf numFmtId="248" fontId="163" fillId="96" borderId="55" xfId="805" applyNumberFormat="1" applyFont="1" applyFill="1" applyBorder="1" applyAlignment="1" applyProtection="1">
      <alignment vertical="top"/>
    </xf>
    <xf numFmtId="203" fontId="166" fillId="96" borderId="52" xfId="1110" applyNumberFormat="1" applyFont="1" applyFill="1" applyBorder="1" applyAlignment="1" applyProtection="1">
      <alignment horizontal="right" vertical="top"/>
    </xf>
    <xf numFmtId="202" fontId="67" fillId="96" borderId="0" xfId="751" applyNumberFormat="1" applyFont="1" applyFill="1" applyBorder="1" applyAlignment="1" applyProtection="1">
      <alignment horizontal="right"/>
    </xf>
    <xf numFmtId="0" fontId="164" fillId="96" borderId="0" xfId="1033" applyFont="1" applyFill="1"/>
    <xf numFmtId="0" fontId="165" fillId="96" borderId="0" xfId="1033" applyFont="1" applyFill="1"/>
    <xf numFmtId="37" fontId="88" fillId="96" borderId="0" xfId="1033" applyNumberFormat="1" applyFont="1" applyFill="1"/>
    <xf numFmtId="37" fontId="163" fillId="0" borderId="0" xfId="1033" applyNumberFormat="1" applyFont="1" applyAlignment="1">
      <alignment horizontal="left" indent="2"/>
    </xf>
    <xf numFmtId="0" fontId="172" fillId="96" borderId="0" xfId="0" applyFont="1" applyFill="1" applyAlignment="1">
      <alignment horizontal="left" vertical="top" wrapText="1"/>
    </xf>
    <xf numFmtId="0" fontId="172" fillId="0" borderId="0" xfId="0" applyFont="1"/>
    <xf numFmtId="0" fontId="139" fillId="0" borderId="0" xfId="0" applyFont="1"/>
    <xf numFmtId="0" fontId="139" fillId="0" borderId="0" xfId="0" applyFont="1" applyAlignment="1">
      <alignment horizontal="left" indent="3"/>
    </xf>
    <xf numFmtId="0" fontId="139" fillId="0" borderId="0" xfId="0" applyFont="1" applyAlignment="1">
      <alignment horizontal="left" vertical="center" indent="3"/>
    </xf>
    <xf numFmtId="0" fontId="88" fillId="0" borderId="0" xfId="0" applyFont="1" applyAlignment="1">
      <alignment vertical="center" wrapText="1"/>
    </xf>
    <xf numFmtId="0" fontId="154" fillId="0" borderId="0" xfId="0" applyFont="1"/>
    <xf numFmtId="0" fontId="154" fillId="94" borderId="0" xfId="0" applyFont="1" applyFill="1"/>
    <xf numFmtId="0" fontId="154" fillId="54" borderId="0" xfId="0" applyFont="1" applyFill="1"/>
    <xf numFmtId="0" fontId="3" fillId="54" borderId="0" xfId="0" applyFont="1" applyFill="1"/>
    <xf numFmtId="0" fontId="183" fillId="0" borderId="0" xfId="0" applyFont="1" applyAlignment="1">
      <alignment horizontal="left" indent="3"/>
    </xf>
    <xf numFmtId="0" fontId="201" fillId="54" borderId="0" xfId="1033" applyFont="1" applyFill="1"/>
    <xf numFmtId="0" fontId="202" fillId="54" borderId="0" xfId="1033" applyFont="1" applyFill="1"/>
    <xf numFmtId="0" fontId="201" fillId="0" borderId="0" xfId="1033" applyFont="1"/>
    <xf numFmtId="233" fontId="201" fillId="54" borderId="0" xfId="1033" applyNumberFormat="1" applyFont="1" applyFill="1"/>
    <xf numFmtId="0" fontId="203" fillId="54" borderId="7" xfId="1033" applyFont="1" applyFill="1" applyBorder="1"/>
    <xf numFmtId="0" fontId="188" fillId="54" borderId="0" xfId="1033" applyFont="1" applyFill="1"/>
    <xf numFmtId="0" fontId="201" fillId="96" borderId="0" xfId="1033" applyFont="1" applyFill="1" applyAlignment="1">
      <alignment horizontal="left" indent="1"/>
    </xf>
    <xf numFmtId="0" fontId="202" fillId="96" borderId="0" xfId="1033" applyFont="1" applyFill="1"/>
    <xf numFmtId="0" fontId="202" fillId="0" borderId="0" xfId="1033" applyFont="1"/>
    <xf numFmtId="0" fontId="202" fillId="96" borderId="7" xfId="1033" applyFont="1" applyFill="1" applyBorder="1"/>
    <xf numFmtId="0" fontId="201" fillId="96" borderId="0" xfId="1033" applyFont="1" applyFill="1"/>
    <xf numFmtId="37" fontId="3" fillId="96" borderId="0" xfId="1033" applyNumberFormat="1" applyFill="1"/>
    <xf numFmtId="191" fontId="155" fillId="54" borderId="0" xfId="724" applyNumberFormat="1" applyFont="1" applyFill="1" applyBorder="1" applyAlignment="1" applyProtection="1">
      <alignment horizontal="right"/>
    </xf>
    <xf numFmtId="0" fontId="158" fillId="54" borderId="33" xfId="1033" applyFont="1" applyFill="1" applyBorder="1"/>
    <xf numFmtId="0" fontId="156" fillId="96" borderId="33" xfId="1033" applyFont="1" applyFill="1" applyBorder="1" applyAlignment="1">
      <alignment horizontal="right"/>
    </xf>
    <xf numFmtId="0" fontId="155" fillId="96" borderId="33" xfId="1033" applyFont="1" applyFill="1" applyBorder="1" applyAlignment="1">
      <alignment horizontal="right"/>
    </xf>
    <xf numFmtId="0" fontId="155" fillId="0" borderId="33" xfId="1033" applyFont="1" applyBorder="1" applyAlignment="1">
      <alignment horizontal="right"/>
    </xf>
    <xf numFmtId="37" fontId="163" fillId="54" borderId="33" xfId="1033" applyNumberFormat="1" applyFont="1" applyFill="1" applyBorder="1" applyAlignment="1">
      <alignment wrapText="1"/>
    </xf>
    <xf numFmtId="37" fontId="152" fillId="54" borderId="76" xfId="1033" applyNumberFormat="1" applyFont="1" applyFill="1" applyBorder="1" applyAlignment="1">
      <alignment horizontal="right" wrapText="1"/>
    </xf>
    <xf numFmtId="37" fontId="154" fillId="54" borderId="68" xfId="1033" applyNumberFormat="1" applyFont="1" applyFill="1" applyBorder="1" applyAlignment="1">
      <alignment horizontal="right" wrapText="1"/>
    </xf>
    <xf numFmtId="37" fontId="154" fillId="54" borderId="33" xfId="1033" applyNumberFormat="1" applyFont="1" applyFill="1" applyBorder="1" applyAlignment="1">
      <alignment horizontal="right"/>
    </xf>
    <xf numFmtId="247" fontId="156" fillId="96" borderId="0" xfId="823" applyNumberFormat="1" applyFont="1" applyFill="1" applyBorder="1" applyProtection="1"/>
    <xf numFmtId="37" fontId="149" fillId="54" borderId="0" xfId="1033" applyNumberFormat="1" applyFont="1" applyFill="1"/>
    <xf numFmtId="37" fontId="67" fillId="54" borderId="0" xfId="1033" applyNumberFormat="1" applyFont="1" applyFill="1"/>
    <xf numFmtId="0" fontId="149" fillId="54" borderId="0" xfId="1033" applyFont="1" applyFill="1" applyAlignment="1">
      <alignment horizontal="left"/>
    </xf>
    <xf numFmtId="0" fontId="149" fillId="94" borderId="0" xfId="1033" applyFont="1" applyFill="1"/>
    <xf numFmtId="0" fontId="149" fillId="54" borderId="0" xfId="1033" applyFont="1" applyFill="1" applyAlignment="1">
      <alignment horizontal="right"/>
    </xf>
    <xf numFmtId="0" fontId="8" fillId="0" borderId="0" xfId="1033" applyFont="1" applyAlignment="1">
      <alignment vertical="top" wrapText="1"/>
    </xf>
    <xf numFmtId="41" fontId="156" fillId="96" borderId="0" xfId="1033" applyNumberFormat="1" applyFont="1" applyFill="1" applyAlignment="1">
      <alignment horizontal="right"/>
    </xf>
    <xf numFmtId="0" fontId="156" fillId="54" borderId="0" xfId="1033" applyFont="1" applyFill="1" applyAlignment="1">
      <alignment horizontal="right" wrapText="1"/>
    </xf>
    <xf numFmtId="0" fontId="156" fillId="94" borderId="0" xfId="1033" applyFont="1" applyFill="1" applyAlignment="1">
      <alignment horizontal="left"/>
    </xf>
    <xf numFmtId="233" fontId="0" fillId="0" borderId="0" xfId="0" applyNumberFormat="1"/>
    <xf numFmtId="203" fontId="163" fillId="96" borderId="0" xfId="1105" applyNumberFormat="1" applyFont="1" applyFill="1" applyBorder="1" applyProtection="1"/>
    <xf numFmtId="203" fontId="163" fillId="96" borderId="0" xfId="1105" applyNumberFormat="1" applyFont="1" applyFill="1" applyBorder="1" applyAlignment="1" applyProtection="1">
      <alignment horizontal="right"/>
    </xf>
    <xf numFmtId="203" fontId="163" fillId="96" borderId="0" xfId="1110" applyNumberFormat="1" applyFont="1" applyFill="1" applyBorder="1" applyAlignment="1" applyProtection="1">
      <alignment horizontal="right" vertical="top"/>
    </xf>
    <xf numFmtId="0" fontId="153" fillId="96" borderId="0" xfId="1033" applyFont="1" applyFill="1" applyAlignment="1">
      <alignment horizontal="right"/>
    </xf>
    <xf numFmtId="0" fontId="88" fillId="54" borderId="0" xfId="1033" applyFont="1" applyFill="1"/>
    <xf numFmtId="0" fontId="150" fillId="95" borderId="0" xfId="1033" applyFont="1" applyFill="1" applyAlignment="1">
      <alignment horizontal="left" vertical="top"/>
    </xf>
    <xf numFmtId="0" fontId="155" fillId="0" borderId="0" xfId="1033" quotePrefix="1" applyFont="1" applyAlignment="1">
      <alignment wrapText="1"/>
    </xf>
    <xf numFmtId="164" fontId="156" fillId="0" borderId="0" xfId="1033" applyNumberFormat="1" applyFont="1"/>
    <xf numFmtId="41" fontId="154" fillId="54" borderId="0" xfId="0" applyNumberFormat="1" applyFont="1" applyFill="1"/>
    <xf numFmtId="10" fontId="154" fillId="54" borderId="0" xfId="0" applyNumberFormat="1" applyFont="1" applyFill="1"/>
    <xf numFmtId="202" fontId="154" fillId="54" borderId="5" xfId="751" applyNumberFormat="1" applyFont="1" applyFill="1" applyBorder="1" applyAlignment="1" applyProtection="1">
      <alignment horizontal="right"/>
    </xf>
    <xf numFmtId="0" fontId="183" fillId="54" borderId="5" xfId="1033" applyFont="1" applyFill="1" applyBorder="1"/>
    <xf numFmtId="0" fontId="157" fillId="0" borderId="5" xfId="0" applyFont="1" applyBorder="1" applyAlignment="1">
      <alignment horizontal="left" vertical="center"/>
    </xf>
    <xf numFmtId="0" fontId="149" fillId="0" borderId="0" xfId="1033" applyFont="1" applyAlignment="1">
      <alignment horizontal="left"/>
    </xf>
    <xf numFmtId="0" fontId="88" fillId="0" borderId="0" xfId="1033" applyFont="1"/>
    <xf numFmtId="37" fontId="154" fillId="0" borderId="0" xfId="1033" applyNumberFormat="1" applyFont="1"/>
    <xf numFmtId="0" fontId="208" fillId="96" borderId="0" xfId="1033" applyFont="1" applyFill="1" applyAlignment="1">
      <alignment horizontal="left" vertical="top"/>
    </xf>
    <xf numFmtId="0" fontId="209" fillId="96" borderId="0" xfId="0" applyFont="1" applyFill="1"/>
    <xf numFmtId="0" fontId="154" fillId="96" borderId="0" xfId="0" applyFont="1" applyFill="1"/>
    <xf numFmtId="41" fontId="172" fillId="0" borderId="0" xfId="0" applyNumberFormat="1" applyFont="1"/>
    <xf numFmtId="0" fontId="175" fillId="54" borderId="0" xfId="1033" applyFont="1" applyFill="1" applyAlignment="1">
      <alignment vertical="top"/>
    </xf>
    <xf numFmtId="0" fontId="175" fillId="96" borderId="0" xfId="1033" applyFont="1" applyFill="1" applyAlignment="1">
      <alignment vertical="top"/>
    </xf>
    <xf numFmtId="0" fontId="172" fillId="96" borderId="0" xfId="1033" applyFont="1" applyFill="1"/>
    <xf numFmtId="0" fontId="8" fillId="0" borderId="0" xfId="1033" applyFont="1"/>
    <xf numFmtId="0" fontId="8" fillId="0" borderId="0" xfId="1033" applyFont="1" applyAlignment="1">
      <alignment vertical="top"/>
    </xf>
    <xf numFmtId="193" fontId="8" fillId="96" borderId="0" xfId="724" applyNumberFormat="1" applyFont="1" applyFill="1" applyAlignment="1">
      <alignment vertical="center" wrapText="1"/>
    </xf>
    <xf numFmtId="0" fontId="8" fillId="96" borderId="0" xfId="0" applyFont="1" applyFill="1" applyAlignment="1">
      <alignment vertical="center" wrapText="1"/>
    </xf>
    <xf numFmtId="0" fontId="8" fillId="96" borderId="0" xfId="1033" applyFont="1" applyFill="1" applyAlignment="1">
      <alignment horizontal="left" vertical="top" wrapText="1"/>
    </xf>
    <xf numFmtId="0" fontId="8" fillId="96" borderId="0" xfId="1033" applyFont="1" applyFill="1"/>
    <xf numFmtId="0" fontId="8" fillId="96" borderId="0" xfId="1033" applyFont="1" applyFill="1" applyAlignment="1">
      <alignment vertical="top"/>
    </xf>
    <xf numFmtId="0" fontId="150" fillId="96" borderId="0" xfId="1033" quotePrefix="1" applyFont="1" applyFill="1" applyAlignment="1">
      <alignment horizontal="left" vertical="top"/>
    </xf>
    <xf numFmtId="37" fontId="173" fillId="54" borderId="0" xfId="1033" applyNumberFormat="1" applyFont="1" applyFill="1" applyAlignment="1">
      <alignment horizontal="left"/>
    </xf>
    <xf numFmtId="37" fontId="172" fillId="54" borderId="0" xfId="1033" applyNumberFormat="1" applyFont="1" applyFill="1"/>
    <xf numFmtId="37" fontId="172" fillId="54" borderId="0" xfId="1033" applyNumberFormat="1" applyFont="1" applyFill="1" applyAlignment="1">
      <alignment horizontal="left"/>
    </xf>
    <xf numFmtId="0" fontId="172" fillId="54" borderId="0" xfId="1033" applyFont="1" applyFill="1" applyAlignment="1">
      <alignment vertical="center"/>
    </xf>
    <xf numFmtId="0" fontId="173" fillId="54" borderId="50" xfId="1033" applyFont="1" applyFill="1" applyBorder="1" applyAlignment="1">
      <alignment horizontal="right"/>
    </xf>
    <xf numFmtId="0" fontId="173" fillId="54" borderId="64" xfId="1033" applyFont="1" applyFill="1" applyBorder="1" applyAlignment="1">
      <alignment horizontal="right"/>
    </xf>
    <xf numFmtId="0" fontId="172" fillId="54" borderId="0" xfId="1033" applyFont="1" applyFill="1" applyAlignment="1">
      <alignment horizontal="right"/>
    </xf>
    <xf numFmtId="0" fontId="173" fillId="54" borderId="0" xfId="1033" applyFont="1" applyFill="1" applyAlignment="1">
      <alignment horizontal="right"/>
    </xf>
    <xf numFmtId="37" fontId="175" fillId="54" borderId="7" xfId="1033" applyNumberFormat="1" applyFont="1" applyFill="1" applyBorder="1"/>
    <xf numFmtId="0" fontId="173" fillId="54" borderId="51" xfId="1033" applyFont="1" applyFill="1" applyBorder="1" applyAlignment="1">
      <alignment horizontal="right"/>
    </xf>
    <xf numFmtId="0" fontId="173" fillId="54" borderId="62" xfId="1033" applyFont="1" applyFill="1" applyBorder="1" applyAlignment="1">
      <alignment horizontal="right"/>
    </xf>
    <xf numFmtId="0" fontId="172" fillId="54" borderId="7" xfId="1033" applyFont="1" applyFill="1" applyBorder="1" applyAlignment="1">
      <alignment horizontal="right"/>
    </xf>
    <xf numFmtId="0" fontId="173" fillId="94" borderId="5" xfId="1033" applyFont="1" applyFill="1" applyBorder="1"/>
    <xf numFmtId="0" fontId="172" fillId="94" borderId="53" xfId="1033" applyFont="1" applyFill="1" applyBorder="1"/>
    <xf numFmtId="0" fontId="172" fillId="94" borderId="54" xfId="1033" applyFont="1" applyFill="1" applyBorder="1"/>
    <xf numFmtId="41" fontId="172" fillId="94" borderId="5" xfId="1033" applyNumberFormat="1" applyFont="1" applyFill="1" applyBorder="1"/>
    <xf numFmtId="0" fontId="173" fillId="0" borderId="0" xfId="1033" applyFont="1" applyAlignment="1">
      <alignment horizontal="left"/>
    </xf>
    <xf numFmtId="0" fontId="173" fillId="54" borderId="52" xfId="1033" applyFont="1" applyFill="1" applyBorder="1"/>
    <xf numFmtId="0" fontId="173" fillId="54" borderId="64" xfId="1033" applyFont="1" applyFill="1" applyBorder="1"/>
    <xf numFmtId="41" fontId="172" fillId="54" borderId="0" xfId="1033" applyNumberFormat="1" applyFont="1" applyFill="1"/>
    <xf numFmtId="202" fontId="172" fillId="54" borderId="0" xfId="751" applyNumberFormat="1" applyFont="1" applyFill="1" applyBorder="1" applyProtection="1"/>
    <xf numFmtId="0" fontId="172" fillId="0" borderId="0" xfId="1033" applyFont="1" applyAlignment="1">
      <alignment horizontal="left" indent="1"/>
    </xf>
    <xf numFmtId="41" fontId="173" fillId="54" borderId="52" xfId="1033" applyNumberFormat="1" applyFont="1" applyFill="1" applyBorder="1"/>
    <xf numFmtId="202" fontId="172" fillId="54" borderId="0" xfId="751" applyNumberFormat="1" applyFont="1" applyFill="1" applyBorder="1" applyAlignment="1" applyProtection="1">
      <alignment horizontal="right"/>
    </xf>
    <xf numFmtId="41" fontId="173" fillId="54" borderId="0" xfId="1033" applyNumberFormat="1" applyFont="1" applyFill="1"/>
    <xf numFmtId="0" fontId="173" fillId="94" borderId="0" xfId="1033" applyFont="1" applyFill="1" applyAlignment="1">
      <alignment horizontal="left"/>
    </xf>
    <xf numFmtId="41" fontId="173" fillId="94" borderId="60" xfId="1033" applyNumberFormat="1" applyFont="1" applyFill="1" applyBorder="1"/>
    <xf numFmtId="0" fontId="173" fillId="94" borderId="65" xfId="1033" applyFont="1" applyFill="1" applyBorder="1"/>
    <xf numFmtId="41" fontId="172" fillId="94" borderId="20" xfId="1033" applyNumberFormat="1" applyFont="1" applyFill="1" applyBorder="1"/>
    <xf numFmtId="41" fontId="172" fillId="94" borderId="0" xfId="1033" applyNumberFormat="1" applyFont="1" applyFill="1"/>
    <xf numFmtId="202" fontId="172" fillId="94" borderId="20" xfId="751" applyNumberFormat="1" applyFont="1" applyFill="1" applyBorder="1" applyAlignment="1" applyProtection="1">
      <alignment horizontal="right"/>
    </xf>
    <xf numFmtId="41" fontId="173" fillId="94" borderId="0" xfId="1033" applyNumberFormat="1" applyFont="1" applyFill="1"/>
    <xf numFmtId="187" fontId="173" fillId="0" borderId="53" xfId="1033" applyNumberFormat="1" applyFont="1" applyBorder="1" applyAlignment="1">
      <alignment horizontal="right"/>
    </xf>
    <xf numFmtId="187" fontId="172" fillId="0" borderId="0" xfId="1033" applyNumberFormat="1" applyFont="1" applyAlignment="1">
      <alignment horizontal="right"/>
    </xf>
    <xf numFmtId="202" fontId="172" fillId="0" borderId="5" xfId="751" applyNumberFormat="1" applyFont="1" applyFill="1" applyBorder="1" applyAlignment="1" applyProtection="1">
      <alignment horizontal="right"/>
    </xf>
    <xf numFmtId="202" fontId="172" fillId="0" borderId="0" xfId="751" applyNumberFormat="1" applyFont="1" applyFill="1" applyBorder="1" applyProtection="1"/>
    <xf numFmtId="41" fontId="173" fillId="54" borderId="52" xfId="1033" applyNumberFormat="1" applyFont="1" applyFill="1" applyBorder="1" applyAlignment="1">
      <alignment horizontal="right"/>
    </xf>
    <xf numFmtId="164" fontId="172" fillId="0" borderId="0" xfId="1033" applyNumberFormat="1" applyFont="1"/>
    <xf numFmtId="202" fontId="172" fillId="0" borderId="0" xfId="751" applyNumberFormat="1" applyFont="1" applyFill="1" applyBorder="1" applyAlignment="1" applyProtection="1">
      <alignment horizontal="right"/>
    </xf>
    <xf numFmtId="0" fontId="173" fillId="0" borderId="0" xfId="1033" applyFont="1"/>
    <xf numFmtId="0" fontId="173" fillId="94" borderId="0" xfId="1033" applyFont="1" applyFill="1"/>
    <xf numFmtId="41" fontId="173" fillId="94" borderId="52" xfId="1033" applyNumberFormat="1" applyFont="1" applyFill="1" applyBorder="1"/>
    <xf numFmtId="0" fontId="173" fillId="94" borderId="64" xfId="1033" applyFont="1" applyFill="1" applyBorder="1"/>
    <xf numFmtId="202" fontId="172" fillId="94" borderId="0" xfId="751" applyNumberFormat="1" applyFont="1" applyFill="1" applyBorder="1" applyAlignment="1" applyProtection="1">
      <alignment horizontal="right"/>
    </xf>
    <xf numFmtId="187" fontId="173" fillId="0" borderId="66" xfId="1033" applyNumberFormat="1" applyFont="1" applyBorder="1" applyAlignment="1">
      <alignment horizontal="right"/>
    </xf>
    <xf numFmtId="41" fontId="173" fillId="54" borderId="53" xfId="1033" applyNumberFormat="1" applyFont="1" applyFill="1" applyBorder="1"/>
    <xf numFmtId="233" fontId="172" fillId="54" borderId="54" xfId="751" applyNumberFormat="1" applyFont="1" applyFill="1" applyBorder="1" applyProtection="1"/>
    <xf numFmtId="41" fontId="172" fillId="0" borderId="5" xfId="1033" applyNumberFormat="1" applyFont="1" applyBorder="1"/>
    <xf numFmtId="233" fontId="172" fillId="54" borderId="0" xfId="751" applyNumberFormat="1" applyFont="1" applyFill="1" applyBorder="1" applyProtection="1"/>
    <xf numFmtId="202" fontId="172" fillId="54" borderId="5" xfId="751" applyNumberFormat="1" applyFont="1" applyFill="1" applyBorder="1" applyAlignment="1" applyProtection="1">
      <alignment horizontal="right"/>
    </xf>
    <xf numFmtId="0" fontId="175" fillId="0" borderId="0" xfId="1033" applyFont="1"/>
    <xf numFmtId="203" fontId="174" fillId="54" borderId="52" xfId="1110" applyNumberFormat="1" applyFont="1" applyFill="1" applyBorder="1" applyProtection="1"/>
    <xf numFmtId="203" fontId="175" fillId="54" borderId="64" xfId="1110" applyNumberFormat="1" applyFont="1" applyFill="1" applyBorder="1" applyProtection="1"/>
    <xf numFmtId="203" fontId="175" fillId="0" borderId="0" xfId="1110" applyNumberFormat="1" applyFont="1" applyFill="1" applyBorder="1" applyProtection="1"/>
    <xf numFmtId="233" fontId="175" fillId="54" borderId="0" xfId="751" applyNumberFormat="1" applyFont="1" applyFill="1" applyBorder="1" applyProtection="1"/>
    <xf numFmtId="248" fontId="175" fillId="54" borderId="0" xfId="751" applyNumberFormat="1" applyFont="1" applyFill="1" applyBorder="1" applyAlignment="1" applyProtection="1">
      <alignment horizontal="right"/>
    </xf>
    <xf numFmtId="203" fontId="174" fillId="54" borderId="0" xfId="1110" applyNumberFormat="1" applyFont="1" applyFill="1" applyBorder="1" applyProtection="1"/>
    <xf numFmtId="233" fontId="173" fillId="96" borderId="52" xfId="724" applyNumberFormat="1" applyFont="1" applyFill="1" applyBorder="1" applyProtection="1"/>
    <xf numFmtId="233" fontId="172" fillId="96" borderId="64" xfId="751" applyNumberFormat="1" applyFont="1" applyFill="1" applyBorder="1" applyProtection="1"/>
    <xf numFmtId="41" fontId="172" fillId="0" borderId="0" xfId="1033" applyNumberFormat="1" applyFont="1"/>
    <xf numFmtId="233" fontId="172" fillId="96" borderId="0" xfId="751" applyNumberFormat="1" applyFont="1" applyFill="1" applyBorder="1" applyProtection="1"/>
    <xf numFmtId="202" fontId="172" fillId="96" borderId="0" xfId="1105" applyNumberFormat="1" applyFont="1" applyFill="1" applyBorder="1" applyAlignment="1" applyProtection="1">
      <alignment horizontal="right"/>
    </xf>
    <xf numFmtId="41" fontId="173" fillId="96" borderId="0" xfId="1033" applyNumberFormat="1" applyFont="1" applyFill="1"/>
    <xf numFmtId="41" fontId="173" fillId="96" borderId="52" xfId="1033" applyNumberFormat="1" applyFont="1" applyFill="1" applyBorder="1"/>
    <xf numFmtId="0" fontId="175" fillId="0" borderId="0" xfId="1033" applyFont="1" applyAlignment="1">
      <alignment vertical="top"/>
    </xf>
    <xf numFmtId="203" fontId="174" fillId="96" borderId="52" xfId="1110" applyNumberFormat="1" applyFont="1" applyFill="1" applyBorder="1" applyAlignment="1" applyProtection="1">
      <alignment vertical="top"/>
    </xf>
    <xf numFmtId="203" fontId="175" fillId="96" borderId="64" xfId="1110" applyNumberFormat="1" applyFont="1" applyFill="1" applyBorder="1" applyAlignment="1" applyProtection="1">
      <alignment vertical="top"/>
    </xf>
    <xf numFmtId="203" fontId="175" fillId="0" borderId="0" xfId="1110" applyNumberFormat="1" applyFont="1" applyFill="1" applyBorder="1" applyAlignment="1" applyProtection="1">
      <alignment vertical="top"/>
    </xf>
    <xf numFmtId="233" fontId="175" fillId="96" borderId="0" xfId="751" applyNumberFormat="1" applyFont="1" applyFill="1" applyBorder="1" applyAlignment="1" applyProtection="1">
      <alignment vertical="top"/>
    </xf>
    <xf numFmtId="248" fontId="175" fillId="96" borderId="0" xfId="751" applyNumberFormat="1" applyFont="1" applyFill="1" applyBorder="1" applyAlignment="1" applyProtection="1">
      <alignment horizontal="right"/>
    </xf>
    <xf numFmtId="203" fontId="174" fillId="96" borderId="0" xfId="1110" applyNumberFormat="1" applyFont="1" applyFill="1" applyBorder="1" applyAlignment="1" applyProtection="1">
      <alignment vertical="top"/>
    </xf>
    <xf numFmtId="0" fontId="175" fillId="0" borderId="55" xfId="1033" applyFont="1" applyBorder="1" applyAlignment="1">
      <alignment vertical="top"/>
    </xf>
    <xf numFmtId="248" fontId="175" fillId="96" borderId="0" xfId="751" applyNumberFormat="1" applyFont="1" applyFill="1" applyBorder="1" applyAlignment="1" applyProtection="1">
      <alignment horizontal="right" vertical="top"/>
    </xf>
    <xf numFmtId="203" fontId="174" fillId="54" borderId="0" xfId="1110" applyNumberFormat="1" applyFont="1" applyFill="1" applyBorder="1" applyAlignment="1" applyProtection="1">
      <alignment vertical="top"/>
    </xf>
    <xf numFmtId="0" fontId="173" fillId="97" borderId="0" xfId="1033" applyFont="1" applyFill="1"/>
    <xf numFmtId="203" fontId="173" fillId="97" borderId="52" xfId="1110" applyNumberFormat="1" applyFont="1" applyFill="1" applyBorder="1" applyAlignment="1" applyProtection="1">
      <alignment vertical="top"/>
    </xf>
    <xf numFmtId="203" fontId="172" fillId="94" borderId="64" xfId="1110" applyNumberFormat="1" applyFont="1" applyFill="1" applyBorder="1" applyAlignment="1" applyProtection="1">
      <alignment vertical="top"/>
    </xf>
    <xf numFmtId="203" fontId="172" fillId="97" borderId="0" xfId="1110" applyNumberFormat="1" applyFont="1" applyFill="1" applyBorder="1" applyAlignment="1" applyProtection="1">
      <alignment vertical="top"/>
    </xf>
    <xf numFmtId="233" fontId="172" fillId="94" borderId="0" xfId="751" applyNumberFormat="1" applyFont="1" applyFill="1" applyBorder="1" applyAlignment="1" applyProtection="1">
      <alignment vertical="top"/>
    </xf>
    <xf numFmtId="248" fontId="172" fillId="94" borderId="0" xfId="751" applyNumberFormat="1" applyFont="1" applyFill="1" applyBorder="1" applyAlignment="1" applyProtection="1">
      <alignment horizontal="right" vertical="top"/>
    </xf>
    <xf numFmtId="203" fontId="174" fillId="94" borderId="0" xfId="1110" applyNumberFormat="1" applyFont="1" applyFill="1" applyBorder="1" applyAlignment="1" applyProtection="1">
      <alignment vertical="top"/>
    </xf>
    <xf numFmtId="233" fontId="173" fillId="54" borderId="52" xfId="724" applyNumberFormat="1" applyFont="1" applyFill="1" applyBorder="1" applyProtection="1"/>
    <xf numFmtId="193" fontId="172" fillId="96" borderId="64" xfId="724" applyNumberFormat="1" applyFont="1" applyFill="1" applyBorder="1" applyAlignment="1" applyProtection="1">
      <alignment vertical="top"/>
    </xf>
    <xf numFmtId="0" fontId="172" fillId="96" borderId="0" xfId="724" applyNumberFormat="1" applyFont="1" applyFill="1" applyBorder="1" applyAlignment="1" applyProtection="1">
      <alignment vertical="top"/>
    </xf>
    <xf numFmtId="202" fontId="172" fillId="96" borderId="0" xfId="751" applyNumberFormat="1" applyFont="1" applyFill="1" applyBorder="1" applyAlignment="1" applyProtection="1">
      <alignment horizontal="right"/>
    </xf>
    <xf numFmtId="0" fontId="172" fillId="96" borderId="0" xfId="1033" applyFont="1" applyFill="1" applyAlignment="1">
      <alignment horizontal="left" vertical="center" indent="1"/>
    </xf>
    <xf numFmtId="0" fontId="172" fillId="96" borderId="33" xfId="1033" applyFont="1" applyFill="1" applyBorder="1" applyAlignment="1">
      <alignment horizontal="left" vertical="center" indent="1"/>
    </xf>
    <xf numFmtId="193" fontId="172" fillId="96" borderId="68" xfId="724" applyNumberFormat="1" applyFont="1" applyFill="1" applyBorder="1" applyAlignment="1" applyProtection="1">
      <alignment vertical="top"/>
    </xf>
    <xf numFmtId="41" fontId="172" fillId="54" borderId="33" xfId="1033" applyNumberFormat="1" applyFont="1" applyFill="1" applyBorder="1"/>
    <xf numFmtId="202" fontId="172" fillId="96" borderId="33" xfId="751" applyNumberFormat="1" applyFont="1" applyFill="1" applyBorder="1" applyAlignment="1" applyProtection="1">
      <alignment horizontal="right"/>
    </xf>
    <xf numFmtId="233" fontId="173" fillId="54" borderId="53" xfId="724" applyNumberFormat="1" applyFont="1" applyFill="1" applyBorder="1" applyProtection="1"/>
    <xf numFmtId="41" fontId="172" fillId="54" borderId="5" xfId="1033" applyNumberFormat="1" applyFont="1" applyFill="1" applyBorder="1"/>
    <xf numFmtId="187" fontId="172" fillId="0" borderId="33" xfId="1033" applyNumberFormat="1" applyFont="1" applyBorder="1" applyAlignment="1">
      <alignment horizontal="right"/>
    </xf>
    <xf numFmtId="164" fontId="173" fillId="96" borderId="53" xfId="1033" applyNumberFormat="1" applyFont="1" applyFill="1" applyBorder="1" applyAlignment="1">
      <alignment horizontal="right"/>
    </xf>
    <xf numFmtId="187" fontId="172" fillId="0" borderId="5" xfId="1033" applyNumberFormat="1" applyFont="1" applyBorder="1" applyAlignment="1">
      <alignment horizontal="right"/>
    </xf>
    <xf numFmtId="0" fontId="172" fillId="96" borderId="0" xfId="1033" applyFont="1" applyFill="1" applyAlignment="1">
      <alignment horizontal="left" indent="1"/>
    </xf>
    <xf numFmtId="164" fontId="173" fillId="96" borderId="52" xfId="1033" applyNumberFormat="1" applyFont="1" applyFill="1" applyBorder="1" applyAlignment="1">
      <alignment horizontal="right"/>
    </xf>
    <xf numFmtId="258" fontId="172" fillId="96" borderId="33" xfId="751" applyNumberFormat="1" applyFont="1" applyFill="1" applyBorder="1" applyAlignment="1" applyProtection="1">
      <alignment horizontal="right"/>
    </xf>
    <xf numFmtId="0" fontId="172" fillId="96" borderId="20" xfId="1033" applyFont="1" applyFill="1" applyBorder="1"/>
    <xf numFmtId="255" fontId="173" fillId="0" borderId="60" xfId="1033" applyNumberFormat="1" applyFont="1" applyBorder="1" applyAlignment="1">
      <alignment horizontal="right"/>
    </xf>
    <xf numFmtId="193" fontId="172" fillId="96" borderId="65" xfId="724" applyNumberFormat="1" applyFont="1" applyFill="1" applyBorder="1" applyAlignment="1" applyProtection="1">
      <alignment vertical="top"/>
    </xf>
    <xf numFmtId="255" fontId="172" fillId="0" borderId="20" xfId="1033" applyNumberFormat="1" applyFont="1" applyBorder="1" applyAlignment="1">
      <alignment horizontal="right"/>
    </xf>
    <xf numFmtId="202" fontId="172" fillId="96" borderId="20" xfId="751" applyNumberFormat="1" applyFont="1" applyFill="1" applyBorder="1" applyAlignment="1" applyProtection="1">
      <alignment horizontal="right"/>
    </xf>
    <xf numFmtId="255" fontId="172" fillId="96" borderId="20" xfId="1033" applyNumberFormat="1" applyFont="1" applyFill="1" applyBorder="1" applyAlignment="1">
      <alignment horizontal="right"/>
    </xf>
    <xf numFmtId="255" fontId="173" fillId="0" borderId="52" xfId="1033" applyNumberFormat="1" applyFont="1" applyBorder="1" applyAlignment="1">
      <alignment horizontal="right"/>
    </xf>
    <xf numFmtId="255" fontId="172" fillId="0" borderId="0" xfId="1033" applyNumberFormat="1" applyFont="1" applyAlignment="1">
      <alignment horizontal="right"/>
    </xf>
    <xf numFmtId="10" fontId="173" fillId="96" borderId="52" xfId="1105" applyNumberFormat="1" applyFont="1" applyFill="1" applyBorder="1" applyAlignment="1" applyProtection="1">
      <alignment vertical="top"/>
    </xf>
    <xf numFmtId="10" fontId="172" fillId="0" borderId="0" xfId="1110" applyNumberFormat="1" applyFont="1" applyFill="1" applyBorder="1" applyAlignment="1" applyProtection="1">
      <alignment vertical="top"/>
    </xf>
    <xf numFmtId="256" fontId="172" fillId="0" borderId="0" xfId="751" applyNumberFormat="1" applyFont="1" applyFill="1" applyBorder="1" applyAlignment="1" applyProtection="1">
      <alignment horizontal="right" vertical="top"/>
    </xf>
    <xf numFmtId="193" fontId="175" fillId="96" borderId="64" xfId="724" applyNumberFormat="1" applyFont="1" applyFill="1" applyBorder="1" applyAlignment="1" applyProtection="1">
      <alignment vertical="top"/>
    </xf>
    <xf numFmtId="193" fontId="175" fillId="96" borderId="0" xfId="724" applyNumberFormat="1" applyFont="1" applyFill="1" applyBorder="1" applyAlignment="1" applyProtection="1">
      <alignment vertical="top"/>
    </xf>
    <xf numFmtId="193" fontId="173" fillId="97" borderId="52" xfId="724" applyNumberFormat="1" applyFont="1" applyFill="1" applyBorder="1" applyAlignment="1" applyProtection="1">
      <alignment vertical="top"/>
    </xf>
    <xf numFmtId="193" fontId="175" fillId="94" borderId="64" xfId="724" applyNumberFormat="1" applyFont="1" applyFill="1" applyBorder="1" applyAlignment="1" applyProtection="1"/>
    <xf numFmtId="193" fontId="175" fillId="94" borderId="0" xfId="724" applyNumberFormat="1" applyFont="1" applyFill="1" applyBorder="1" applyAlignment="1" applyProtection="1"/>
    <xf numFmtId="193" fontId="175" fillId="97" borderId="0" xfId="724" applyNumberFormat="1" applyFont="1" applyFill="1" applyBorder="1" applyAlignment="1" applyProtection="1"/>
    <xf numFmtId="202" fontId="172" fillId="97" borderId="0" xfId="751" applyNumberFormat="1" applyFont="1" applyFill="1" applyBorder="1" applyAlignment="1" applyProtection="1">
      <alignment horizontal="right"/>
    </xf>
    <xf numFmtId="203" fontId="174" fillId="94" borderId="0" xfId="1110" applyNumberFormat="1" applyFont="1" applyFill="1" applyBorder="1" applyAlignment="1" applyProtection="1"/>
    <xf numFmtId="164" fontId="173" fillId="96" borderId="63" xfId="1033" applyNumberFormat="1" applyFont="1" applyFill="1" applyBorder="1" applyAlignment="1">
      <alignment horizontal="right"/>
    </xf>
    <xf numFmtId="41" fontId="172" fillId="96" borderId="0" xfId="1033" applyNumberFormat="1" applyFont="1" applyFill="1"/>
    <xf numFmtId="0" fontId="211" fillId="54" borderId="0" xfId="1033" applyFont="1" applyFill="1" applyAlignment="1">
      <alignment horizontal="right"/>
    </xf>
    <xf numFmtId="37" fontId="158" fillId="54" borderId="0" xfId="1033" applyNumberFormat="1" applyFont="1" applyFill="1" applyAlignment="1">
      <alignment wrapText="1"/>
    </xf>
    <xf numFmtId="0" fontId="156" fillId="94" borderId="0" xfId="1033" applyFont="1" applyFill="1"/>
    <xf numFmtId="0" fontId="155" fillId="94" borderId="0" xfId="1033" applyFont="1" applyFill="1"/>
    <xf numFmtId="193" fontId="156" fillId="54" borderId="0" xfId="724" applyNumberFormat="1" applyFont="1" applyFill="1" applyBorder="1" applyAlignment="1" applyProtection="1">
      <alignment horizontal="right"/>
    </xf>
    <xf numFmtId="0" fontId="156" fillId="54" borderId="0" xfId="1033" applyFont="1" applyFill="1" applyAlignment="1">
      <alignment horizontal="left" indent="1"/>
    </xf>
    <xf numFmtId="193" fontId="213" fillId="54" borderId="0" xfId="724" applyNumberFormat="1" applyFont="1" applyFill="1" applyBorder="1" applyAlignment="1" applyProtection="1">
      <alignment horizontal="right"/>
    </xf>
    <xf numFmtId="193" fontId="155" fillId="54" borderId="0" xfId="724" applyNumberFormat="1" applyFont="1" applyFill="1" applyBorder="1" applyAlignment="1" applyProtection="1">
      <alignment horizontal="right"/>
    </xf>
    <xf numFmtId="193" fontId="155" fillId="54" borderId="0" xfId="724" applyNumberFormat="1" applyFont="1" applyFill="1" applyBorder="1" applyAlignment="1" applyProtection="1">
      <alignment horizontal="left" indent="1"/>
    </xf>
    <xf numFmtId="233" fontId="155" fillId="54" borderId="0" xfId="724" applyNumberFormat="1" applyFont="1" applyFill="1" applyBorder="1" applyAlignment="1" applyProtection="1">
      <alignment horizontal="right"/>
    </xf>
    <xf numFmtId="193" fontId="156" fillId="94" borderId="20" xfId="724" applyNumberFormat="1" applyFont="1" applyFill="1" applyBorder="1" applyAlignment="1" applyProtection="1">
      <alignment horizontal="right"/>
    </xf>
    <xf numFmtId="193" fontId="156" fillId="94" borderId="0" xfId="724" applyNumberFormat="1" applyFont="1" applyFill="1" applyBorder="1" applyAlignment="1" applyProtection="1">
      <alignment horizontal="right"/>
    </xf>
    <xf numFmtId="193" fontId="213" fillId="94" borderId="20" xfId="724" applyNumberFormat="1" applyFont="1" applyFill="1" applyBorder="1" applyAlignment="1" applyProtection="1">
      <alignment horizontal="right"/>
    </xf>
    <xf numFmtId="193" fontId="155" fillId="94" borderId="20" xfId="724" applyNumberFormat="1" applyFont="1" applyFill="1" applyBorder="1" applyAlignment="1" applyProtection="1">
      <alignment horizontal="right"/>
    </xf>
    <xf numFmtId="193" fontId="155" fillId="94" borderId="0" xfId="724" applyNumberFormat="1" applyFont="1" applyFill="1" applyBorder="1" applyAlignment="1" applyProtection="1">
      <alignment horizontal="right"/>
    </xf>
    <xf numFmtId="193" fontId="156" fillId="96" borderId="0" xfId="724" applyNumberFormat="1" applyFont="1" applyFill="1" applyBorder="1" applyAlignment="1" applyProtection="1">
      <alignment horizontal="right"/>
    </xf>
    <xf numFmtId="0" fontId="156" fillId="96" borderId="0" xfId="1033" applyFont="1" applyFill="1" applyAlignment="1">
      <alignment horizontal="left" indent="1"/>
    </xf>
    <xf numFmtId="193" fontId="213" fillId="96" borderId="0" xfId="724" applyNumberFormat="1" applyFont="1" applyFill="1" applyBorder="1" applyAlignment="1" applyProtection="1">
      <alignment horizontal="right"/>
    </xf>
    <xf numFmtId="193" fontId="155" fillId="96" borderId="0" xfId="724" applyNumberFormat="1" applyFont="1" applyFill="1" applyBorder="1" applyAlignment="1" applyProtection="1">
      <alignment horizontal="right"/>
    </xf>
    <xf numFmtId="193" fontId="155" fillId="96" borderId="0" xfId="724" applyNumberFormat="1" applyFont="1" applyFill="1" applyBorder="1" applyAlignment="1" applyProtection="1">
      <alignment horizontal="left" indent="1"/>
    </xf>
    <xf numFmtId="41" fontId="155" fillId="96" borderId="0" xfId="1033" applyNumberFormat="1" applyFont="1" applyFill="1" applyAlignment="1">
      <alignment horizontal="right"/>
    </xf>
    <xf numFmtId="193" fontId="156" fillId="96" borderId="0" xfId="724" applyNumberFormat="1" applyFont="1" applyFill="1" applyBorder="1" applyProtection="1"/>
    <xf numFmtId="193" fontId="213" fillId="96" borderId="0" xfId="724" applyNumberFormat="1" applyFont="1" applyFill="1" applyBorder="1" applyProtection="1"/>
    <xf numFmtId="193" fontId="155" fillId="96" borderId="0" xfId="724" applyNumberFormat="1" applyFont="1" applyFill="1" applyBorder="1" applyProtection="1"/>
    <xf numFmtId="193" fontId="156" fillId="0" borderId="0" xfId="724" applyNumberFormat="1" applyFont="1" applyFill="1" applyBorder="1" applyProtection="1"/>
    <xf numFmtId="193" fontId="213" fillId="0" borderId="0" xfId="724" applyNumberFormat="1" applyFont="1" applyFill="1" applyBorder="1" applyProtection="1"/>
    <xf numFmtId="193" fontId="213" fillId="94" borderId="0" xfId="724" applyNumberFormat="1" applyFont="1" applyFill="1" applyBorder="1" applyAlignment="1" applyProtection="1">
      <alignment horizontal="right"/>
    </xf>
    <xf numFmtId="193" fontId="155" fillId="94" borderId="0" xfId="724" applyNumberFormat="1" applyFont="1" applyFill="1" applyBorder="1" applyProtection="1"/>
    <xf numFmtId="233" fontId="156" fillId="96" borderId="33" xfId="1033" applyNumberFormat="1" applyFont="1" applyFill="1" applyBorder="1" applyAlignment="1">
      <alignment horizontal="right"/>
    </xf>
    <xf numFmtId="233" fontId="213" fillId="54" borderId="33" xfId="1033" applyNumberFormat="1" applyFont="1" applyFill="1" applyBorder="1" applyAlignment="1">
      <alignment horizontal="right"/>
    </xf>
    <xf numFmtId="233" fontId="155" fillId="96" borderId="33" xfId="1033" applyNumberFormat="1" applyFont="1" applyFill="1" applyBorder="1" applyAlignment="1">
      <alignment horizontal="right"/>
    </xf>
    <xf numFmtId="203" fontId="160" fillId="96" borderId="0" xfId="1105" applyNumberFormat="1" applyFont="1" applyFill="1" applyBorder="1" applyAlignment="1" applyProtection="1">
      <alignment horizontal="right"/>
    </xf>
    <xf numFmtId="203" fontId="214" fillId="54" borderId="0" xfId="1105" applyNumberFormat="1" applyFont="1" applyFill="1" applyBorder="1" applyAlignment="1" applyProtection="1">
      <alignment horizontal="right"/>
    </xf>
    <xf numFmtId="203" fontId="158" fillId="96" borderId="0" xfId="1105" applyNumberFormat="1" applyFont="1" applyFill="1" applyBorder="1" applyAlignment="1" applyProtection="1">
      <alignment horizontal="right"/>
    </xf>
    <xf numFmtId="233" fontId="213" fillId="96" borderId="0" xfId="1033" applyNumberFormat="1" applyFont="1" applyFill="1" applyAlignment="1">
      <alignment horizontal="right"/>
    </xf>
    <xf numFmtId="193" fontId="155" fillId="0" borderId="0" xfId="724" applyNumberFormat="1" applyFont="1" applyFill="1" applyBorder="1" applyAlignment="1" applyProtection="1">
      <alignment horizontal="right"/>
    </xf>
    <xf numFmtId="193" fontId="207" fillId="0" borderId="0" xfId="724" applyNumberFormat="1" applyFont="1" applyFill="1" applyBorder="1" applyAlignment="1" applyProtection="1">
      <alignment horizontal="right"/>
    </xf>
    <xf numFmtId="0" fontId="158" fillId="96" borderId="0" xfId="1033" applyFont="1" applyFill="1" applyAlignment="1">
      <alignment vertical="center"/>
    </xf>
    <xf numFmtId="203" fontId="160" fillId="96" borderId="0" xfId="1105" applyNumberFormat="1" applyFont="1" applyFill="1" applyBorder="1" applyAlignment="1" applyProtection="1">
      <alignment horizontal="right" vertical="center"/>
    </xf>
    <xf numFmtId="0" fontId="160" fillId="96" borderId="0" xfId="1033" applyFont="1" applyFill="1" applyAlignment="1">
      <alignment vertical="center"/>
    </xf>
    <xf numFmtId="203" fontId="158" fillId="96" borderId="0" xfId="1105" applyNumberFormat="1" applyFont="1" applyFill="1" applyBorder="1" applyAlignment="1" applyProtection="1">
      <alignment horizontal="right" vertical="center"/>
    </xf>
    <xf numFmtId="203" fontId="158" fillId="0" borderId="0" xfId="1105" applyNumberFormat="1" applyFont="1" applyFill="1" applyBorder="1" applyAlignment="1" applyProtection="1">
      <alignment horizontal="right" vertical="center"/>
    </xf>
    <xf numFmtId="203" fontId="215" fillId="0" borderId="0" xfId="1105" applyNumberFormat="1" applyFont="1" applyFill="1" applyBorder="1" applyAlignment="1" applyProtection="1">
      <alignment horizontal="right" vertical="center"/>
    </xf>
    <xf numFmtId="0" fontId="156" fillId="97" borderId="0" xfId="1033" applyFont="1" applyFill="1"/>
    <xf numFmtId="0" fontId="158" fillId="97" borderId="0" xfId="1033" applyFont="1" applyFill="1"/>
    <xf numFmtId="203" fontId="160" fillId="97" borderId="0" xfId="1105" applyNumberFormat="1" applyFont="1" applyFill="1" applyBorder="1" applyAlignment="1" applyProtection="1">
      <alignment horizontal="right"/>
    </xf>
    <xf numFmtId="0" fontId="160" fillId="94" borderId="0" xfId="1033" applyFont="1" applyFill="1"/>
    <xf numFmtId="203" fontId="158" fillId="94" borderId="0" xfId="1105" applyNumberFormat="1" applyFont="1" applyFill="1" applyBorder="1" applyAlignment="1" applyProtection="1">
      <alignment horizontal="right"/>
    </xf>
    <xf numFmtId="0" fontId="158" fillId="94" borderId="0" xfId="1033" applyFont="1" applyFill="1"/>
    <xf numFmtId="0" fontId="160" fillId="0" borderId="0" xfId="1033" applyFont="1" applyAlignment="1">
      <alignment vertical="center"/>
    </xf>
    <xf numFmtId="193" fontId="213" fillId="0" borderId="0" xfId="724" applyNumberFormat="1" applyFont="1" applyFill="1" applyBorder="1" applyAlignment="1" applyProtection="1">
      <alignment horizontal="right"/>
    </xf>
    <xf numFmtId="0" fontId="155" fillId="96" borderId="0" xfId="1033" applyFont="1" applyFill="1" applyAlignment="1">
      <alignment horizontal="left" vertical="center" indent="1"/>
    </xf>
    <xf numFmtId="0" fontId="155" fillId="96" borderId="33" xfId="1033" applyFont="1" applyFill="1" applyBorder="1" applyAlignment="1">
      <alignment horizontal="left" vertical="center" indent="1"/>
    </xf>
    <xf numFmtId="0" fontId="158" fillId="0" borderId="33" xfId="1033" applyFont="1" applyBorder="1" applyAlignment="1">
      <alignment vertical="center"/>
    </xf>
    <xf numFmtId="41" fontId="156" fillId="0" borderId="33" xfId="1033" applyNumberFormat="1" applyFont="1" applyBorder="1"/>
    <xf numFmtId="193" fontId="213" fillId="0" borderId="33" xfId="724" applyNumberFormat="1" applyFont="1" applyFill="1" applyBorder="1" applyAlignment="1" applyProtection="1">
      <alignment horizontal="right"/>
    </xf>
    <xf numFmtId="41" fontId="155" fillId="0" borderId="33" xfId="1033" applyNumberFormat="1" applyFont="1" applyBorder="1"/>
    <xf numFmtId="41" fontId="155" fillId="54" borderId="33" xfId="1033" applyNumberFormat="1" applyFont="1" applyFill="1" applyBorder="1"/>
    <xf numFmtId="0" fontId="158" fillId="0" borderId="0" xfId="1033" applyFont="1" applyAlignment="1">
      <alignment vertical="center"/>
    </xf>
    <xf numFmtId="187" fontId="156" fillId="0" borderId="0" xfId="1033" applyNumberFormat="1" applyFont="1" applyAlignment="1">
      <alignment horizontal="right"/>
    </xf>
    <xf numFmtId="187" fontId="155" fillId="0" borderId="0" xfId="1033" applyNumberFormat="1" applyFont="1" applyAlignment="1">
      <alignment horizontal="right"/>
    </xf>
    <xf numFmtId="0" fontId="158" fillId="96" borderId="33" xfId="1033" applyFont="1" applyFill="1" applyBorder="1" applyAlignment="1">
      <alignment vertical="center"/>
    </xf>
    <xf numFmtId="187" fontId="156" fillId="0" borderId="33" xfId="1033" applyNumberFormat="1" applyFont="1" applyBorder="1" applyAlignment="1">
      <alignment horizontal="right"/>
    </xf>
    <xf numFmtId="187" fontId="155" fillId="0" borderId="33" xfId="1033" applyNumberFormat="1" applyFont="1" applyBorder="1" applyAlignment="1">
      <alignment horizontal="right"/>
    </xf>
    <xf numFmtId="0" fontId="155" fillId="96" borderId="20" xfId="1033" applyFont="1" applyFill="1" applyBorder="1"/>
    <xf numFmtId="0" fontId="158" fillId="96" borderId="20" xfId="1033" applyFont="1" applyFill="1" applyBorder="1" applyAlignment="1">
      <alignment vertical="center"/>
    </xf>
    <xf numFmtId="255" fontId="156" fillId="0" borderId="20" xfId="1033" applyNumberFormat="1" applyFont="1" applyBorder="1" applyAlignment="1">
      <alignment horizontal="right"/>
    </xf>
    <xf numFmtId="255" fontId="155" fillId="0" borderId="20" xfId="1033" applyNumberFormat="1" applyFont="1" applyBorder="1" applyAlignment="1">
      <alignment horizontal="right"/>
    </xf>
    <xf numFmtId="255" fontId="155" fillId="0" borderId="0" xfId="1033" applyNumberFormat="1" applyFont="1" applyAlignment="1">
      <alignment horizontal="right"/>
    </xf>
    <xf numFmtId="0" fontId="155" fillId="96" borderId="33" xfId="1033" applyFont="1" applyFill="1" applyBorder="1"/>
    <xf numFmtId="203" fontId="160" fillId="0" borderId="0" xfId="1105" applyNumberFormat="1" applyFont="1" applyFill="1" applyBorder="1" applyAlignment="1" applyProtection="1">
      <alignment horizontal="right" vertical="center"/>
    </xf>
    <xf numFmtId="255" fontId="155" fillId="0" borderId="33" xfId="1033" applyNumberFormat="1" applyFont="1" applyBorder="1" applyAlignment="1">
      <alignment horizontal="right"/>
    </xf>
    <xf numFmtId="10" fontId="156" fillId="0" borderId="0" xfId="1110" applyNumberFormat="1" applyFont="1" applyFill="1" applyBorder="1" applyAlignment="1" applyProtection="1">
      <alignment vertical="top"/>
    </xf>
    <xf numFmtId="10" fontId="155" fillId="0" borderId="0" xfId="1110" applyNumberFormat="1" applyFont="1" applyFill="1" applyBorder="1" applyAlignment="1" applyProtection="1">
      <alignment vertical="top"/>
    </xf>
    <xf numFmtId="0" fontId="158" fillId="97" borderId="0" xfId="1033" applyFont="1" applyFill="1" applyAlignment="1">
      <alignment vertical="center"/>
    </xf>
    <xf numFmtId="193" fontId="160" fillId="97" borderId="0" xfId="724" applyNumberFormat="1" applyFont="1" applyFill="1" applyBorder="1" applyAlignment="1" applyProtection="1"/>
    <xf numFmtId="0" fontId="160" fillId="97" borderId="0" xfId="1033" applyFont="1" applyFill="1" applyAlignment="1">
      <alignment vertical="center"/>
    </xf>
    <xf numFmtId="203" fontId="158" fillId="94" borderId="0" xfId="1105" applyNumberFormat="1" applyFont="1" applyFill="1" applyBorder="1" applyAlignment="1" applyProtection="1">
      <alignment horizontal="right" vertical="center"/>
    </xf>
    <xf numFmtId="193" fontId="160" fillId="94" borderId="0" xfId="724" applyNumberFormat="1" applyFont="1" applyFill="1" applyBorder="1" applyAlignment="1" applyProtection="1"/>
    <xf numFmtId="193" fontId="158" fillId="94" borderId="0" xfId="724" applyNumberFormat="1" applyFont="1" applyFill="1" applyBorder="1" applyAlignment="1" applyProtection="1"/>
    <xf numFmtId="0" fontId="158" fillId="94" borderId="0" xfId="1033" applyFont="1" applyFill="1" applyAlignment="1">
      <alignment vertical="center"/>
    </xf>
    <xf numFmtId="233" fontId="155" fillId="96" borderId="0" xfId="1033" applyNumberFormat="1" applyFont="1" applyFill="1" applyAlignment="1">
      <alignment horizontal="right"/>
    </xf>
    <xf numFmtId="202" fontId="8" fillId="54" borderId="0" xfId="751" applyNumberFormat="1" applyFont="1" applyFill="1" applyBorder="1" applyProtection="1"/>
    <xf numFmtId="0" fontId="8" fillId="54" borderId="0" xfId="1033" applyFont="1" applyFill="1"/>
    <xf numFmtId="37" fontId="185" fillId="54" borderId="7" xfId="1033" applyNumberFormat="1" applyFont="1" applyFill="1" applyBorder="1"/>
    <xf numFmtId="37" fontId="185" fillId="54" borderId="7" xfId="1033" applyNumberFormat="1" applyFont="1" applyFill="1" applyBorder="1" applyAlignment="1">
      <alignment wrapText="1"/>
    </xf>
    <xf numFmtId="0" fontId="67" fillId="94" borderId="35" xfId="1033" applyFont="1" applyFill="1" applyBorder="1"/>
    <xf numFmtId="0" fontId="67" fillId="94" borderId="0" xfId="1033" applyFont="1" applyFill="1"/>
    <xf numFmtId="0" fontId="149" fillId="94" borderId="0" xfId="1033" applyFont="1" applyFill="1" applyAlignment="1">
      <alignment horizontal="right"/>
    </xf>
    <xf numFmtId="37" fontId="67" fillId="96" borderId="0" xfId="1033" applyNumberFormat="1" applyFont="1" applyFill="1"/>
    <xf numFmtId="37" fontId="149" fillId="54" borderId="0" xfId="1033" applyNumberFormat="1" applyFont="1" applyFill="1" applyAlignment="1">
      <alignment horizontal="left" indent="1"/>
    </xf>
    <xf numFmtId="41" fontId="67" fillId="54" borderId="0" xfId="1033" applyNumberFormat="1" applyFont="1" applyFill="1" applyAlignment="1">
      <alignment horizontal="right"/>
    </xf>
    <xf numFmtId="41" fontId="149" fillId="54" borderId="0" xfId="1033" applyNumberFormat="1" applyFont="1" applyFill="1" applyAlignment="1">
      <alignment horizontal="right"/>
    </xf>
    <xf numFmtId="37" fontId="149" fillId="0" borderId="0" xfId="1033" applyNumberFormat="1" applyFont="1" applyAlignment="1">
      <alignment horizontal="left" indent="1"/>
    </xf>
    <xf numFmtId="41" fontId="149" fillId="0" borderId="0" xfId="1033" applyNumberFormat="1" applyFont="1" applyAlignment="1">
      <alignment horizontal="right"/>
    </xf>
    <xf numFmtId="164" fontId="216" fillId="54" borderId="33" xfId="1033" applyNumberFormat="1" applyFont="1" applyFill="1" applyBorder="1" applyAlignment="1">
      <alignment horizontal="right"/>
    </xf>
    <xf numFmtId="164" fontId="149" fillId="54" borderId="33" xfId="1033" applyNumberFormat="1" applyFont="1" applyFill="1" applyBorder="1" applyAlignment="1">
      <alignment horizontal="right"/>
    </xf>
    <xf numFmtId="164" fontId="149" fillId="0" borderId="33" xfId="1033" applyNumberFormat="1" applyFont="1" applyBorder="1" applyAlignment="1">
      <alignment horizontal="right"/>
    </xf>
    <xf numFmtId="37" fontId="67" fillId="0" borderId="0" xfId="1033" applyNumberFormat="1" applyFont="1"/>
    <xf numFmtId="41" fontId="216" fillId="54" borderId="0" xfId="1033" applyNumberFormat="1" applyFont="1" applyFill="1" applyAlignment="1">
      <alignment horizontal="right"/>
    </xf>
    <xf numFmtId="37" fontId="149" fillId="0" borderId="0" xfId="1033" applyNumberFormat="1" applyFont="1"/>
    <xf numFmtId="37" fontId="149" fillId="96" borderId="0" xfId="1033" applyNumberFormat="1" applyFont="1" applyFill="1" applyAlignment="1">
      <alignment horizontal="left" indent="1"/>
    </xf>
    <xf numFmtId="41" fontId="216" fillId="96" borderId="0" xfId="1033" applyNumberFormat="1" applyFont="1" applyFill="1" applyAlignment="1">
      <alignment horizontal="right"/>
    </xf>
    <xf numFmtId="41" fontId="149" fillId="96" borderId="0" xfId="1033" applyNumberFormat="1" applyFont="1" applyFill="1" applyAlignment="1">
      <alignment horizontal="right"/>
    </xf>
    <xf numFmtId="164" fontId="149" fillId="0" borderId="0" xfId="1033" applyNumberFormat="1" applyFont="1" applyAlignment="1">
      <alignment horizontal="right"/>
    </xf>
    <xf numFmtId="37" fontId="67" fillId="94" borderId="0" xfId="1033" applyNumberFormat="1" applyFont="1" applyFill="1"/>
    <xf numFmtId="41" fontId="67" fillId="94" borderId="20" xfId="1033" applyNumberFormat="1" applyFont="1" applyFill="1" applyBorder="1" applyAlignment="1">
      <alignment horizontal="right"/>
    </xf>
    <xf numFmtId="41" fontId="149" fillId="94" borderId="20" xfId="1033" applyNumberFormat="1" applyFont="1" applyFill="1" applyBorder="1" applyAlignment="1">
      <alignment horizontal="right"/>
    </xf>
    <xf numFmtId="37" fontId="149" fillId="94" borderId="0" xfId="1033" applyNumberFormat="1" applyFont="1" applyFill="1"/>
    <xf numFmtId="41" fontId="67" fillId="96" borderId="0" xfId="1033" applyNumberFormat="1" applyFont="1" applyFill="1" applyAlignment="1">
      <alignment horizontal="right"/>
    </xf>
    <xf numFmtId="41" fontId="67" fillId="54" borderId="33" xfId="1033" applyNumberFormat="1" applyFont="1" applyFill="1" applyBorder="1" applyAlignment="1">
      <alignment horizontal="right"/>
    </xf>
    <xf numFmtId="41" fontId="149" fillId="54" borderId="33" xfId="1033" applyNumberFormat="1" applyFont="1" applyFill="1" applyBorder="1" applyAlignment="1">
      <alignment horizontal="right"/>
    </xf>
    <xf numFmtId="41" fontId="149" fillId="0" borderId="33" xfId="1033" applyNumberFormat="1" applyFont="1" applyBorder="1" applyAlignment="1">
      <alignment horizontal="right"/>
    </xf>
    <xf numFmtId="164" fontId="67" fillId="94" borderId="0" xfId="1033" applyNumberFormat="1" applyFont="1" applyFill="1" applyAlignment="1">
      <alignment horizontal="right"/>
    </xf>
    <xf numFmtId="164" fontId="149" fillId="94" borderId="0" xfId="1033" applyNumberFormat="1" applyFont="1" applyFill="1" applyAlignment="1">
      <alignment horizontal="right"/>
    </xf>
    <xf numFmtId="164" fontId="149" fillId="96" borderId="33" xfId="1033" applyNumberFormat="1" applyFont="1" applyFill="1" applyBorder="1" applyAlignment="1">
      <alignment horizontal="right"/>
    </xf>
    <xf numFmtId="164" fontId="149" fillId="54" borderId="0" xfId="1033" applyNumberFormat="1" applyFont="1" applyFill="1" applyAlignment="1">
      <alignment horizontal="right"/>
    </xf>
    <xf numFmtId="202" fontId="217" fillId="54" borderId="0" xfId="1110" applyNumberFormat="1" applyFont="1" applyFill="1" applyBorder="1" applyAlignment="1" applyProtection="1">
      <alignment horizontal="right"/>
    </xf>
    <xf numFmtId="202" fontId="185" fillId="54" borderId="0" xfId="1110" applyNumberFormat="1" applyFont="1" applyFill="1" applyBorder="1" applyAlignment="1" applyProtection="1">
      <alignment horizontal="right"/>
    </xf>
    <xf numFmtId="202" fontId="185" fillId="0" borderId="0" xfId="1110" applyNumberFormat="1" applyFont="1" applyFill="1" applyBorder="1" applyAlignment="1" applyProtection="1">
      <alignment horizontal="right"/>
    </xf>
    <xf numFmtId="164" fontId="67" fillId="96" borderId="0" xfId="724" applyNumberFormat="1" applyFont="1" applyFill="1" applyAlignment="1" applyProtection="1">
      <alignment vertical="top"/>
    </xf>
    <xf numFmtId="0" fontId="185" fillId="96" borderId="0" xfId="1033" applyFont="1" applyFill="1" applyAlignment="1">
      <alignment vertical="top"/>
    </xf>
    <xf numFmtId="203" fontId="217" fillId="96" borderId="0" xfId="1110" applyNumberFormat="1" applyFont="1" applyFill="1" applyBorder="1" applyAlignment="1" applyProtection="1">
      <alignment horizontal="right" vertical="top"/>
    </xf>
    <xf numFmtId="203" fontId="185" fillId="96" borderId="0" xfId="1110" applyNumberFormat="1" applyFont="1" applyFill="1" applyBorder="1" applyAlignment="1" applyProtection="1">
      <alignment horizontal="right" vertical="top"/>
    </xf>
    <xf numFmtId="203" fontId="185" fillId="0" borderId="0" xfId="1110" applyNumberFormat="1" applyFont="1" applyFill="1" applyBorder="1" applyAlignment="1" applyProtection="1">
      <alignment horizontal="right" vertical="top"/>
    </xf>
    <xf numFmtId="250" fontId="149" fillId="94" borderId="0" xfId="1033" applyNumberFormat="1" applyFont="1" applyFill="1" applyAlignment="1">
      <alignment horizontal="right"/>
    </xf>
    <xf numFmtId="164" fontId="216" fillId="0" borderId="0" xfId="724" applyNumberFormat="1" applyFont="1" applyFill="1" applyAlignment="1" applyProtection="1">
      <alignment vertical="top"/>
    </xf>
    <xf numFmtId="164" fontId="67" fillId="0" borderId="0" xfId="724" applyNumberFormat="1" applyFont="1" applyFill="1" applyAlignment="1" applyProtection="1">
      <alignment vertical="top"/>
    </xf>
    <xf numFmtId="164" fontId="149" fillId="0" borderId="0" xfId="724" applyNumberFormat="1" applyFont="1" applyFill="1" applyAlignment="1" applyProtection="1">
      <alignment vertical="top"/>
    </xf>
    <xf numFmtId="164" fontId="149" fillId="0" borderId="0" xfId="1033" applyNumberFormat="1" applyFont="1" applyAlignment="1">
      <alignment vertical="top"/>
    </xf>
    <xf numFmtId="164" fontId="149" fillId="0" borderId="0" xfId="1033" applyNumberFormat="1" applyFont="1" applyAlignment="1">
      <alignment horizontal="right" vertical="top"/>
    </xf>
    <xf numFmtId="0" fontId="67" fillId="94" borderId="0" xfId="0" applyFont="1" applyFill="1" applyAlignment="1">
      <alignment horizontal="left"/>
    </xf>
    <xf numFmtId="0" fontId="149" fillId="94" borderId="0" xfId="0" applyFont="1" applyFill="1" applyAlignment="1">
      <alignment horizontal="left"/>
    </xf>
    <xf numFmtId="164" fontId="67" fillId="0" borderId="0" xfId="1033" applyNumberFormat="1" applyFont="1" applyAlignment="1">
      <alignment horizontal="right" vertical="top"/>
    </xf>
    <xf numFmtId="164" fontId="149" fillId="96" borderId="0" xfId="724" applyNumberFormat="1" applyFont="1" applyFill="1" applyAlignment="1" applyProtection="1">
      <alignment vertical="top"/>
    </xf>
    <xf numFmtId="164" fontId="149" fillId="96" borderId="0" xfId="1033" applyNumberFormat="1" applyFont="1" applyFill="1" applyAlignment="1">
      <alignment horizontal="right" vertical="top"/>
    </xf>
    <xf numFmtId="164" fontId="216" fillId="0" borderId="0" xfId="1033" applyNumberFormat="1" applyFont="1" applyAlignment="1">
      <alignment horizontal="right" vertical="top"/>
    </xf>
    <xf numFmtId="164" fontId="216" fillId="0" borderId="0" xfId="724" applyNumberFormat="1" applyFont="1" applyFill="1" applyAlignment="1" applyProtection="1">
      <alignment horizontal="right" vertical="top" indent="1"/>
    </xf>
    <xf numFmtId="164" fontId="67" fillId="0" borderId="0" xfId="724" applyNumberFormat="1" applyFont="1" applyFill="1" applyAlignment="1" applyProtection="1">
      <alignment horizontal="right" vertical="top" indent="1"/>
    </xf>
    <xf numFmtId="0" fontId="67" fillId="97" borderId="0" xfId="1033" applyFont="1" applyFill="1"/>
    <xf numFmtId="0" fontId="149" fillId="97" borderId="0" xfId="1033" applyFont="1" applyFill="1"/>
    <xf numFmtId="253" fontId="149" fillId="94" borderId="0" xfId="1033" applyNumberFormat="1" applyFont="1" applyFill="1" applyAlignment="1">
      <alignment horizontal="right"/>
    </xf>
    <xf numFmtId="0" fontId="149" fillId="96" borderId="0" xfId="1033" applyFont="1" applyFill="1" applyAlignment="1">
      <alignment horizontal="left"/>
    </xf>
    <xf numFmtId="164" fontId="216" fillId="0" borderId="0" xfId="1033" applyNumberFormat="1" applyFont="1" applyAlignment="1">
      <alignment horizontal="right"/>
    </xf>
    <xf numFmtId="164" fontId="149" fillId="0" borderId="0" xfId="1033" applyNumberFormat="1" applyFont="1" applyAlignment="1">
      <alignment horizontal="left" indent="1"/>
    </xf>
    <xf numFmtId="164" fontId="216" fillId="96" borderId="0" xfId="724" applyNumberFormat="1" applyFont="1" applyFill="1" applyAlignment="1" applyProtection="1">
      <alignment vertical="top"/>
    </xf>
    <xf numFmtId="164" fontId="149" fillId="96" borderId="0" xfId="1033" applyNumberFormat="1" applyFont="1" applyFill="1" applyAlignment="1">
      <alignment vertical="top"/>
    </xf>
    <xf numFmtId="0" fontId="184" fillId="54" borderId="0" xfId="1033" applyFont="1" applyFill="1"/>
    <xf numFmtId="0" fontId="184" fillId="54" borderId="36" xfId="1033" applyFont="1" applyFill="1" applyBorder="1"/>
    <xf numFmtId="0" fontId="184" fillId="54" borderId="33" xfId="1033" applyFont="1" applyFill="1" applyBorder="1"/>
    <xf numFmtId="0" fontId="184" fillId="96" borderId="33" xfId="1033" applyFont="1" applyFill="1" applyBorder="1"/>
    <xf numFmtId="0" fontId="189" fillId="54" borderId="36" xfId="1033" applyFont="1" applyFill="1" applyBorder="1"/>
    <xf numFmtId="0" fontId="189" fillId="54" borderId="33" xfId="1033" applyFont="1" applyFill="1" applyBorder="1"/>
    <xf numFmtId="0" fontId="189" fillId="96" borderId="33" xfId="1033" applyFont="1" applyFill="1" applyBorder="1"/>
    <xf numFmtId="0" fontId="184" fillId="96" borderId="17" xfId="1033" applyFont="1" applyFill="1" applyBorder="1"/>
    <xf numFmtId="0" fontId="184" fillId="0" borderId="36" xfId="1033" applyFont="1" applyBorder="1"/>
    <xf numFmtId="0" fontId="184" fillId="0" borderId="33" xfId="1033" applyFont="1" applyBorder="1"/>
    <xf numFmtId="0" fontId="184" fillId="54" borderId="47" xfId="1033" applyFont="1" applyFill="1" applyBorder="1"/>
    <xf numFmtId="233" fontId="154" fillId="96" borderId="0" xfId="1033" applyNumberFormat="1" applyFont="1" applyFill="1"/>
    <xf numFmtId="203" fontId="166" fillId="96" borderId="52" xfId="1105" applyNumberFormat="1" applyFont="1" applyFill="1" applyBorder="1" applyProtection="1"/>
    <xf numFmtId="233" fontId="163" fillId="96" borderId="0" xfId="724" applyNumberFormat="1" applyFont="1" applyFill="1" applyBorder="1" applyProtection="1"/>
    <xf numFmtId="37" fontId="163" fillId="96" borderId="0" xfId="1033" applyNumberFormat="1" applyFont="1" applyFill="1"/>
    <xf numFmtId="233" fontId="163" fillId="96" borderId="0" xfId="724" applyNumberFormat="1" applyFont="1" applyFill="1" applyBorder="1" applyAlignment="1" applyProtection="1">
      <alignment horizontal="right"/>
    </xf>
    <xf numFmtId="164" fontId="171" fillId="96" borderId="0" xfId="770" applyNumberFormat="1" applyFont="1" applyFill="1" applyBorder="1" applyAlignment="1" applyProtection="1">
      <alignment horizontal="right" vertical="center"/>
    </xf>
    <xf numFmtId="233" fontId="171" fillId="96" borderId="57" xfId="770" applyNumberFormat="1" applyFont="1" applyFill="1" applyBorder="1" applyAlignment="1" applyProtection="1">
      <alignment horizontal="right" vertical="center"/>
    </xf>
    <xf numFmtId="202" fontId="174" fillId="96" borderId="0" xfId="1105" applyNumberFormat="1" applyFont="1" applyFill="1" applyBorder="1" applyAlignment="1" applyProtection="1">
      <alignment horizontal="right"/>
    </xf>
    <xf numFmtId="164" fontId="152" fillId="96" borderId="66" xfId="1033" applyNumberFormat="1" applyFont="1" applyFill="1" applyBorder="1" applyAlignment="1">
      <alignment horizontal="right"/>
    </xf>
    <xf numFmtId="0" fontId="152" fillId="96" borderId="68" xfId="1033" applyFont="1" applyFill="1" applyBorder="1" applyAlignment="1">
      <alignment horizontal="right"/>
    </xf>
    <xf numFmtId="164" fontId="152" fillId="96" borderId="33" xfId="1033" applyNumberFormat="1" applyFont="1" applyFill="1" applyBorder="1" applyAlignment="1">
      <alignment horizontal="right"/>
    </xf>
    <xf numFmtId="164" fontId="152" fillId="96" borderId="52" xfId="1033" applyNumberFormat="1" applyFont="1" applyFill="1" applyBorder="1" applyAlignment="1">
      <alignment horizontal="right"/>
    </xf>
    <xf numFmtId="164" fontId="67" fillId="96" borderId="33" xfId="1033" applyNumberFormat="1" applyFont="1" applyFill="1" applyBorder="1" applyAlignment="1">
      <alignment horizontal="right"/>
    </xf>
    <xf numFmtId="164" fontId="67" fillId="96" borderId="0" xfId="1033" applyNumberFormat="1" applyFont="1" applyFill="1" applyAlignment="1">
      <alignment horizontal="right"/>
    </xf>
    <xf numFmtId="41" fontId="156" fillId="0" borderId="57" xfId="1033" applyNumberFormat="1" applyFont="1" applyBorder="1"/>
    <xf numFmtId="37" fontId="218" fillId="54" borderId="0" xfId="1033" applyNumberFormat="1" applyFont="1" applyFill="1" applyAlignment="1">
      <alignment horizontal="left"/>
    </xf>
    <xf numFmtId="0" fontId="219" fillId="96" borderId="0" xfId="0" applyFont="1" applyFill="1"/>
    <xf numFmtId="0" fontId="171" fillId="96" borderId="0" xfId="0" applyFont="1" applyFill="1" applyAlignment="1">
      <alignment horizontal="right" wrapText="1"/>
    </xf>
    <xf numFmtId="0" fontId="171" fillId="0" borderId="0" xfId="0" applyFont="1" applyAlignment="1">
      <alignment horizontal="left"/>
    </xf>
    <xf numFmtId="202" fontId="174" fillId="96" borderId="0" xfId="1562" applyNumberFormat="1" applyFont="1" applyFill="1" applyBorder="1" applyAlignment="1" applyProtection="1">
      <alignment horizontal="right"/>
    </xf>
    <xf numFmtId="0" fontId="179" fillId="96" borderId="0" xfId="0" applyFont="1" applyFill="1" applyAlignment="1">
      <alignment horizontal="left" vertical="center" indent="3"/>
    </xf>
    <xf numFmtId="203" fontId="178" fillId="96" borderId="0" xfId="1562" applyNumberFormat="1" applyFont="1" applyFill="1" applyBorder="1" applyAlignment="1" applyProtection="1">
      <alignment horizontal="right" vertical="center"/>
    </xf>
    <xf numFmtId="203" fontId="163" fillId="96" borderId="0" xfId="1562" applyNumberFormat="1" applyFont="1" applyFill="1" applyBorder="1" applyAlignment="1" applyProtection="1">
      <alignment horizontal="right" vertical="center"/>
    </xf>
    <xf numFmtId="203" fontId="179" fillId="96" borderId="0" xfId="1562" applyNumberFormat="1" applyFont="1" applyFill="1" applyBorder="1" applyAlignment="1" applyProtection="1">
      <alignment horizontal="right" vertical="center"/>
    </xf>
    <xf numFmtId="0" fontId="183" fillId="96" borderId="0" xfId="1033" applyFont="1" applyFill="1"/>
    <xf numFmtId="0" fontId="153" fillId="0" borderId="0" xfId="1033" applyFont="1" applyAlignment="1">
      <alignment horizontal="right"/>
    </xf>
    <xf numFmtId="37" fontId="153" fillId="96" borderId="0" xfId="1033" applyNumberFormat="1" applyFont="1" applyFill="1" applyAlignment="1">
      <alignment horizontal="left"/>
    </xf>
    <xf numFmtId="37" fontId="183" fillId="0" borderId="0" xfId="1033" applyNumberFormat="1" applyFont="1" applyAlignment="1">
      <alignment horizontal="left"/>
    </xf>
    <xf numFmtId="37" fontId="153" fillId="0" borderId="0" xfId="1033" applyNumberFormat="1" applyFont="1" applyAlignment="1">
      <alignment horizontal="left"/>
    </xf>
    <xf numFmtId="0" fontId="173" fillId="96" borderId="0" xfId="1033" applyFont="1" applyFill="1"/>
    <xf numFmtId="37" fontId="185" fillId="96" borderId="0" xfId="1033" applyNumberFormat="1" applyFont="1" applyFill="1" applyAlignment="1">
      <alignment wrapText="1"/>
    </xf>
    <xf numFmtId="193" fontId="67" fillId="96" borderId="0" xfId="1563" applyNumberFormat="1" applyFont="1" applyFill="1" applyBorder="1" applyAlignment="1" applyProtection="1">
      <alignment horizontal="right"/>
    </xf>
    <xf numFmtId="193" fontId="149" fillId="96" borderId="0" xfId="1563" applyNumberFormat="1" applyFont="1" applyFill="1" applyBorder="1" applyAlignment="1" applyProtection="1">
      <alignment horizontal="right"/>
    </xf>
    <xf numFmtId="0" fontId="149" fillId="96" borderId="0" xfId="1033" applyFont="1" applyFill="1" applyAlignment="1">
      <alignment horizontal="left" indent="1"/>
    </xf>
    <xf numFmtId="37" fontId="149" fillId="96" borderId="0" xfId="1033" applyNumberFormat="1" applyFont="1" applyFill="1"/>
    <xf numFmtId="0" fontId="220" fillId="0" borderId="0" xfId="0" applyFont="1"/>
    <xf numFmtId="37" fontId="67" fillId="97" borderId="0" xfId="1033" applyNumberFormat="1" applyFont="1" applyFill="1"/>
    <xf numFmtId="41" fontId="67" fillId="97" borderId="20" xfId="1033" applyNumberFormat="1" applyFont="1" applyFill="1" applyBorder="1" applyAlignment="1">
      <alignment horizontal="right"/>
    </xf>
    <xf numFmtId="41" fontId="149" fillId="97" borderId="20" xfId="1033" applyNumberFormat="1" applyFont="1" applyFill="1" applyBorder="1" applyAlignment="1">
      <alignment horizontal="right"/>
    </xf>
    <xf numFmtId="0" fontId="220" fillId="96" borderId="0" xfId="0" applyFont="1" applyFill="1"/>
    <xf numFmtId="41" fontId="149" fillId="96" borderId="33" xfId="1033" applyNumberFormat="1" applyFont="1" applyFill="1" applyBorder="1" applyAlignment="1">
      <alignment horizontal="right"/>
    </xf>
    <xf numFmtId="37" fontId="149" fillId="97" borderId="0" xfId="1033" applyNumberFormat="1" applyFont="1" applyFill="1"/>
    <xf numFmtId="164" fontId="67" fillId="97" borderId="0" xfId="1033" applyNumberFormat="1" applyFont="1" applyFill="1" applyAlignment="1">
      <alignment horizontal="right"/>
    </xf>
    <xf numFmtId="164" fontId="149" fillId="97" borderId="0" xfId="1033" applyNumberFormat="1" applyFont="1" applyFill="1" applyAlignment="1">
      <alignment horizontal="right"/>
    </xf>
    <xf numFmtId="164" fontId="149" fillId="96" borderId="0" xfId="1033" applyNumberFormat="1" applyFont="1" applyFill="1" applyAlignment="1">
      <alignment horizontal="right"/>
    </xf>
    <xf numFmtId="0" fontId="185" fillId="54" borderId="0" xfId="1033" applyFont="1" applyFill="1"/>
    <xf numFmtId="202" fontId="185" fillId="96" borderId="0" xfId="1110" applyNumberFormat="1" applyFont="1" applyFill="1" applyBorder="1" applyAlignment="1" applyProtection="1">
      <alignment horizontal="right"/>
    </xf>
    <xf numFmtId="164" fontId="149" fillId="96" borderId="0" xfId="1563" applyNumberFormat="1" applyFont="1" applyFill="1" applyAlignment="1" applyProtection="1">
      <alignment vertical="top"/>
    </xf>
    <xf numFmtId="0" fontId="149" fillId="54" borderId="0" xfId="1033" applyFont="1" applyFill="1" applyAlignment="1">
      <alignment vertical="top"/>
    </xf>
    <xf numFmtId="41" fontId="149" fillId="96" borderId="0" xfId="1033" applyNumberFormat="1" applyFont="1" applyFill="1"/>
    <xf numFmtId="0" fontId="185" fillId="96" borderId="0" xfId="1033" applyFont="1" applyFill="1" applyAlignment="1">
      <alignment vertical="center"/>
    </xf>
    <xf numFmtId="0" fontId="149" fillId="96" borderId="0" xfId="1033" applyFont="1" applyFill="1" applyAlignment="1">
      <alignment horizontal="left" vertical="center" indent="1"/>
    </xf>
    <xf numFmtId="0" fontId="149" fillId="96" borderId="33" xfId="1033" applyFont="1" applyFill="1" applyBorder="1" applyAlignment="1">
      <alignment horizontal="left" vertical="center" indent="1"/>
    </xf>
    <xf numFmtId="0" fontId="222" fillId="0" borderId="0" xfId="0" applyFont="1"/>
    <xf numFmtId="0" fontId="184" fillId="94" borderId="0" xfId="1033" applyFont="1" applyFill="1"/>
    <xf numFmtId="0" fontId="184" fillId="54" borderId="0" xfId="1033" applyFont="1" applyFill="1" applyAlignment="1">
      <alignment vertical="top"/>
    </xf>
    <xf numFmtId="0" fontId="148" fillId="96" borderId="0" xfId="0" applyFont="1" applyFill="1" applyAlignment="1">
      <alignment horizontal="left" vertical="center" indent="2"/>
    </xf>
    <xf numFmtId="0" fontId="147" fillId="96" borderId="0" xfId="0" applyFont="1" applyFill="1" applyAlignment="1">
      <alignment horizontal="left" vertical="center" indent="3"/>
    </xf>
    <xf numFmtId="0" fontId="148" fillId="96" borderId="0" xfId="0" applyFont="1" applyFill="1" applyAlignment="1">
      <alignment horizontal="left" vertical="center"/>
    </xf>
    <xf numFmtId="0" fontId="148" fillId="54" borderId="0" xfId="0" applyFont="1" applyFill="1" applyAlignment="1">
      <alignment horizontal="left" vertical="center"/>
    </xf>
    <xf numFmtId="0" fontId="179" fillId="0" borderId="0" xfId="0" applyFont="1" applyAlignment="1">
      <alignment horizontal="left" vertical="center" indent="3"/>
    </xf>
    <xf numFmtId="0" fontId="148" fillId="0" borderId="0" xfId="0" applyFont="1" applyAlignment="1">
      <alignment horizontal="left" vertical="center" indent="2"/>
    </xf>
    <xf numFmtId="187" fontId="149" fillId="96" borderId="0" xfId="1033" applyNumberFormat="1" applyFont="1" applyFill="1" applyAlignment="1">
      <alignment horizontal="right"/>
    </xf>
    <xf numFmtId="187" fontId="149" fillId="96" borderId="33" xfId="1033" applyNumberFormat="1" applyFont="1" applyFill="1" applyBorder="1" applyAlignment="1">
      <alignment horizontal="right"/>
    </xf>
    <xf numFmtId="0" fontId="149" fillId="96" borderId="20" xfId="1033" applyFont="1" applyFill="1" applyBorder="1"/>
    <xf numFmtId="0" fontId="221" fillId="96" borderId="20" xfId="1033" applyFont="1" applyFill="1" applyBorder="1"/>
    <xf numFmtId="255" fontId="149" fillId="96" borderId="20" xfId="1033" applyNumberFormat="1" applyFont="1" applyFill="1" applyBorder="1" applyAlignment="1">
      <alignment horizontal="right"/>
    </xf>
    <xf numFmtId="261" fontId="149" fillId="96" borderId="0" xfId="751" applyNumberFormat="1" applyFont="1" applyFill="1" applyBorder="1" applyAlignment="1" applyProtection="1">
      <alignment horizontal="right"/>
    </xf>
    <xf numFmtId="193" fontId="217" fillId="97" borderId="0" xfId="1563" applyNumberFormat="1" applyFont="1" applyFill="1" applyBorder="1" applyAlignment="1" applyProtection="1"/>
    <xf numFmtId="193" fontId="185" fillId="94" borderId="0" xfId="1563" applyNumberFormat="1" applyFont="1" applyFill="1" applyBorder="1" applyAlignment="1" applyProtection="1"/>
    <xf numFmtId="193" fontId="185" fillId="97" borderId="0" xfId="1563" applyNumberFormat="1" applyFont="1" applyFill="1" applyBorder="1" applyAlignment="1" applyProtection="1"/>
    <xf numFmtId="0" fontId="67" fillId="94" borderId="55" xfId="1033" applyFont="1" applyFill="1" applyBorder="1"/>
    <xf numFmtId="164" fontId="149" fillId="96" borderId="0" xfId="1033" applyNumberFormat="1" applyFont="1" applyFill="1" applyAlignment="1">
      <alignment horizontal="left" indent="1"/>
    </xf>
    <xf numFmtId="0" fontId="67" fillId="0" borderId="0" xfId="1033" applyFont="1"/>
    <xf numFmtId="210" fontId="149" fillId="96" borderId="0" xfId="1033" applyNumberFormat="1" applyFont="1" applyFill="1"/>
    <xf numFmtId="210" fontId="149" fillId="96" borderId="33" xfId="1033" applyNumberFormat="1" applyFont="1" applyFill="1" applyBorder="1"/>
    <xf numFmtId="37" fontId="67" fillId="54" borderId="76" xfId="1033" applyNumberFormat="1" applyFont="1" applyFill="1" applyBorder="1" applyAlignment="1">
      <alignment horizontal="right" wrapText="1"/>
    </xf>
    <xf numFmtId="37" fontId="185" fillId="54" borderId="33" xfId="1033" applyNumberFormat="1" applyFont="1" applyFill="1" applyBorder="1"/>
    <xf numFmtId="0" fontId="67" fillId="96" borderId="33" xfId="1033" applyFont="1" applyFill="1" applyBorder="1" applyAlignment="1">
      <alignment horizontal="right" wrapText="1"/>
    </xf>
    <xf numFmtId="0" fontId="149" fillId="54" borderId="33" xfId="1033" applyFont="1" applyFill="1" applyBorder="1" applyAlignment="1">
      <alignment horizontal="right"/>
    </xf>
    <xf numFmtId="0" fontId="149" fillId="54" borderId="33" xfId="1033" applyFont="1" applyFill="1" applyBorder="1" applyAlignment="1">
      <alignment horizontal="right" wrapText="1"/>
    </xf>
    <xf numFmtId="193" fontId="149" fillId="96" borderId="33" xfId="1563" applyNumberFormat="1" applyFont="1" applyFill="1" applyBorder="1" applyAlignment="1" applyProtection="1">
      <alignment horizontal="right"/>
    </xf>
    <xf numFmtId="0" fontId="179" fillId="54" borderId="33" xfId="0" applyFont="1" applyFill="1" applyBorder="1" applyAlignment="1">
      <alignment horizontal="left" wrapText="1"/>
    </xf>
    <xf numFmtId="0" fontId="171" fillId="96" borderId="33" xfId="0" applyFont="1" applyFill="1" applyBorder="1" applyAlignment="1">
      <alignment horizontal="right" wrapText="1"/>
    </xf>
    <xf numFmtId="0" fontId="151" fillId="54" borderId="33" xfId="0" applyFont="1" applyFill="1" applyBorder="1" applyAlignment="1">
      <alignment horizontal="right"/>
    </xf>
    <xf numFmtId="41" fontId="149" fillId="97" borderId="0" xfId="1033" applyNumberFormat="1" applyFont="1" applyFill="1" applyAlignment="1">
      <alignment horizontal="right"/>
    </xf>
    <xf numFmtId="0" fontId="172" fillId="54" borderId="0" xfId="1033" applyFont="1" applyFill="1" applyAlignment="1">
      <alignment vertical="top"/>
    </xf>
    <xf numFmtId="37" fontId="67" fillId="54" borderId="0" xfId="1033" applyNumberFormat="1" applyFont="1" applyFill="1" applyAlignment="1">
      <alignment horizontal="left"/>
    </xf>
    <xf numFmtId="37" fontId="149" fillId="0" borderId="0" xfId="1033" applyNumberFormat="1" applyFont="1" applyAlignment="1">
      <alignment horizontal="left"/>
    </xf>
    <xf numFmtId="0" fontId="67" fillId="97" borderId="5" xfId="1033" applyFont="1" applyFill="1" applyBorder="1"/>
    <xf numFmtId="0" fontId="147" fillId="0" borderId="0" xfId="0" applyFont="1" applyAlignment="1">
      <alignment horizontal="right"/>
    </xf>
    <xf numFmtId="0" fontId="139" fillId="96" borderId="0" xfId="1033" applyFont="1" applyFill="1"/>
    <xf numFmtId="0" fontId="67" fillId="94" borderId="5" xfId="1033" applyFont="1" applyFill="1" applyBorder="1"/>
    <xf numFmtId="0" fontId="219" fillId="0" borderId="0" xfId="1033" applyFont="1"/>
    <xf numFmtId="0" fontId="149" fillId="0" borderId="0" xfId="1033" applyFont="1" applyAlignment="1">
      <alignment horizontal="left" vertical="top" wrapText="1"/>
    </xf>
    <xf numFmtId="2" fontId="139" fillId="96" borderId="0" xfId="751" applyNumberFormat="1" applyFont="1" applyFill="1" applyBorder="1" applyAlignment="1" applyProtection="1">
      <alignment horizontal="left"/>
    </xf>
    <xf numFmtId="165" fontId="139" fillId="96" borderId="0" xfId="751" applyNumberFormat="1" applyFont="1" applyFill="1" applyBorder="1" applyAlignment="1" applyProtection="1">
      <alignment horizontal="left"/>
    </xf>
    <xf numFmtId="233" fontId="139" fillId="96" borderId="0" xfId="751" applyNumberFormat="1" applyFont="1" applyFill="1" applyBorder="1" applyAlignment="1" applyProtection="1">
      <alignment horizontal="left"/>
    </xf>
    <xf numFmtId="233" fontId="139" fillId="96" borderId="0" xfId="751" applyNumberFormat="1" applyFont="1" applyFill="1" applyBorder="1" applyAlignment="1" applyProtection="1">
      <alignment horizontal="right"/>
    </xf>
    <xf numFmtId="0" fontId="139" fillId="96" borderId="0" xfId="1033" applyFont="1" applyFill="1" applyAlignment="1">
      <alignment vertical="top" wrapText="1"/>
    </xf>
    <xf numFmtId="0" fontId="161" fillId="54" borderId="0" xfId="1033" applyFont="1" applyFill="1"/>
    <xf numFmtId="0" fontId="155" fillId="96" borderId="0" xfId="1033" applyFont="1" applyFill="1" applyAlignment="1">
      <alignment vertical="center"/>
    </xf>
    <xf numFmtId="164" fontId="149" fillId="0" borderId="0" xfId="1563" applyNumberFormat="1" applyFont="1" applyFill="1" applyAlignment="1" applyProtection="1"/>
    <xf numFmtId="0" fontId="149" fillId="96" borderId="0" xfId="1033" applyFont="1" applyFill="1" applyAlignment="1">
      <alignment horizontal="right" wrapText="1"/>
    </xf>
    <xf numFmtId="164" fontId="67" fillId="96" borderId="0" xfId="1563" applyNumberFormat="1" applyFont="1" applyFill="1" applyAlignment="1" applyProtection="1"/>
    <xf numFmtId="233" fontId="152" fillId="54" borderId="52" xfId="724" applyNumberFormat="1" applyFont="1" applyFill="1" applyBorder="1" applyAlignment="1" applyProtection="1">
      <alignment vertical="center"/>
    </xf>
    <xf numFmtId="233" fontId="154" fillId="54" borderId="0" xfId="724" applyNumberFormat="1" applyFont="1" applyFill="1" applyBorder="1" applyAlignment="1" applyProtection="1">
      <alignment vertical="center"/>
    </xf>
    <xf numFmtId="41" fontId="154" fillId="54" borderId="0" xfId="1033" applyNumberFormat="1" applyFont="1" applyFill="1" applyAlignment="1">
      <alignment vertical="center"/>
    </xf>
    <xf numFmtId="202" fontId="154" fillId="54" borderId="0" xfId="805" applyNumberFormat="1" applyFont="1" applyFill="1" applyBorder="1" applyAlignment="1" applyProtection="1">
      <alignment horizontal="right" vertical="center"/>
    </xf>
    <xf numFmtId="233" fontId="154" fillId="54" borderId="0" xfId="1033" applyNumberFormat="1" applyFont="1" applyFill="1" applyAlignment="1">
      <alignment vertical="center"/>
    </xf>
    <xf numFmtId="233" fontId="152" fillId="54" borderId="60" xfId="724" applyNumberFormat="1" applyFont="1" applyFill="1" applyBorder="1" applyAlignment="1" applyProtection="1">
      <alignment vertical="center"/>
    </xf>
    <xf numFmtId="233" fontId="154" fillId="54" borderId="20" xfId="724" applyNumberFormat="1" applyFont="1" applyFill="1" applyBorder="1" applyAlignment="1" applyProtection="1">
      <alignment vertical="center"/>
    </xf>
    <xf numFmtId="202" fontId="154" fillId="54" borderId="20" xfId="805" applyNumberFormat="1" applyFont="1" applyFill="1" applyBorder="1" applyAlignment="1" applyProtection="1">
      <alignment horizontal="right" vertical="center"/>
    </xf>
    <xf numFmtId="202" fontId="163" fillId="54" borderId="0" xfId="1110" applyNumberFormat="1" applyFont="1" applyFill="1" applyBorder="1" applyAlignment="1" applyProtection="1">
      <alignment vertical="center"/>
    </xf>
    <xf numFmtId="233" fontId="163" fillId="54" borderId="0" xfId="724" applyNumberFormat="1" applyFont="1" applyFill="1" applyBorder="1" applyAlignment="1" applyProtection="1">
      <alignment horizontal="right" vertical="center"/>
    </xf>
    <xf numFmtId="37" fontId="163" fillId="54" borderId="0" xfId="1033" applyNumberFormat="1" applyFont="1" applyFill="1" applyAlignment="1">
      <alignment horizontal="right" vertical="center"/>
    </xf>
    <xf numFmtId="233" fontId="152" fillId="94" borderId="52" xfId="724" applyNumberFormat="1" applyFont="1" applyFill="1" applyBorder="1" applyAlignment="1" applyProtection="1">
      <alignment vertical="center"/>
    </xf>
    <xf numFmtId="233" fontId="154" fillId="94" borderId="0" xfId="724" applyNumberFormat="1" applyFont="1" applyFill="1" applyBorder="1" applyAlignment="1" applyProtection="1">
      <alignment vertical="center"/>
    </xf>
    <xf numFmtId="37" fontId="154" fillId="94" borderId="0" xfId="1033" applyNumberFormat="1" applyFont="1" applyFill="1" applyAlignment="1">
      <alignment horizontal="right" vertical="center"/>
    </xf>
    <xf numFmtId="233" fontId="152" fillId="96" borderId="52" xfId="724" applyNumberFormat="1" applyFont="1" applyFill="1" applyBorder="1" applyAlignment="1" applyProtection="1">
      <alignment vertical="center"/>
    </xf>
    <xf numFmtId="233" fontId="154" fillId="96" borderId="0" xfId="724" applyNumberFormat="1" applyFont="1" applyFill="1" applyBorder="1" applyAlignment="1" applyProtection="1">
      <alignment vertical="center"/>
    </xf>
    <xf numFmtId="41" fontId="154" fillId="96" borderId="0" xfId="1033" applyNumberFormat="1" applyFont="1" applyFill="1" applyAlignment="1">
      <alignment vertical="center"/>
    </xf>
    <xf numFmtId="202" fontId="154" fillId="96" borderId="0" xfId="805" applyNumberFormat="1" applyFont="1" applyFill="1" applyBorder="1" applyAlignment="1" applyProtection="1">
      <alignment horizontal="right" vertical="center"/>
    </xf>
    <xf numFmtId="233" fontId="154" fillId="96" borderId="0" xfId="1033" applyNumberFormat="1" applyFont="1" applyFill="1" applyAlignment="1">
      <alignment vertical="center"/>
    </xf>
    <xf numFmtId="233" fontId="152" fillId="96" borderId="60" xfId="724" applyNumberFormat="1" applyFont="1" applyFill="1" applyBorder="1" applyAlignment="1" applyProtection="1">
      <alignment vertical="center"/>
    </xf>
    <xf numFmtId="233" fontId="154" fillId="96" borderId="20" xfId="724" applyNumberFormat="1" applyFont="1" applyFill="1" applyBorder="1" applyAlignment="1" applyProtection="1">
      <alignment vertical="center"/>
    </xf>
    <xf numFmtId="202" fontId="154" fillId="96" borderId="20" xfId="805" applyNumberFormat="1" applyFont="1" applyFill="1" applyBorder="1" applyAlignment="1" applyProtection="1">
      <alignment horizontal="right" vertical="center"/>
    </xf>
    <xf numFmtId="203" fontId="166" fillId="54" borderId="52" xfId="1105" applyNumberFormat="1" applyFont="1" applyFill="1" applyBorder="1" applyAlignment="1" applyProtection="1">
      <alignment vertical="center"/>
    </xf>
    <xf numFmtId="203" fontId="163" fillId="0" borderId="0" xfId="1105" applyNumberFormat="1" applyFont="1" applyFill="1" applyBorder="1" applyAlignment="1" applyProtection="1">
      <alignment vertical="center"/>
    </xf>
    <xf numFmtId="41" fontId="163" fillId="54" borderId="0" xfId="1033" applyNumberFormat="1" applyFont="1" applyFill="1" applyAlignment="1">
      <alignment vertical="center"/>
    </xf>
    <xf numFmtId="233" fontId="163" fillId="54" borderId="0" xfId="724" applyNumberFormat="1" applyFont="1" applyFill="1" applyBorder="1" applyAlignment="1" applyProtection="1">
      <alignment vertical="center"/>
    </xf>
    <xf numFmtId="248" fontId="163" fillId="54" borderId="0" xfId="805" applyNumberFormat="1" applyFont="1" applyFill="1" applyBorder="1" applyAlignment="1" applyProtection="1">
      <alignment horizontal="right" vertical="center"/>
    </xf>
    <xf numFmtId="37" fontId="154" fillId="96" borderId="0" xfId="1033" applyNumberFormat="1" applyFont="1" applyFill="1" applyAlignment="1">
      <alignment vertical="center"/>
    </xf>
    <xf numFmtId="202" fontId="166" fillId="96" borderId="52" xfId="1105" applyNumberFormat="1" applyFont="1" applyFill="1" applyBorder="1" applyAlignment="1" applyProtection="1">
      <alignment horizontal="right" vertical="center"/>
    </xf>
    <xf numFmtId="203" fontId="163" fillId="96" borderId="0" xfId="1105" applyNumberFormat="1" applyFont="1" applyFill="1" applyBorder="1" applyAlignment="1" applyProtection="1">
      <alignment vertical="center"/>
    </xf>
    <xf numFmtId="37" fontId="163" fillId="96" borderId="0" xfId="1033" applyNumberFormat="1" applyFont="1" applyFill="1" applyAlignment="1">
      <alignment vertical="center"/>
    </xf>
    <xf numFmtId="233" fontId="163" fillId="96" borderId="0" xfId="724" applyNumberFormat="1" applyFont="1" applyFill="1" applyBorder="1" applyAlignment="1" applyProtection="1">
      <alignment horizontal="right" vertical="center"/>
    </xf>
    <xf numFmtId="248" fontId="163" fillId="96" borderId="0" xfId="805" applyNumberFormat="1" applyFont="1" applyFill="1" applyBorder="1" applyAlignment="1" applyProtection="1">
      <alignment horizontal="right" vertical="center"/>
    </xf>
    <xf numFmtId="203" fontId="166" fillId="96" borderId="52" xfId="1105" applyNumberFormat="1" applyFont="1" applyFill="1" applyBorder="1" applyAlignment="1" applyProtection="1">
      <alignment vertical="center"/>
    </xf>
    <xf numFmtId="41" fontId="163" fillId="96" borderId="0" xfId="1033" applyNumberFormat="1" applyFont="1" applyFill="1" applyAlignment="1">
      <alignment vertical="center"/>
    </xf>
    <xf numFmtId="259" fontId="163" fillId="96" borderId="0" xfId="805" applyNumberFormat="1" applyFont="1" applyFill="1" applyBorder="1" applyAlignment="1" applyProtection="1">
      <alignment horizontal="right" vertical="center"/>
    </xf>
    <xf numFmtId="233" fontId="166" fillId="54" borderId="52" xfId="724" applyNumberFormat="1" applyFont="1" applyFill="1" applyBorder="1" applyAlignment="1" applyProtection="1">
      <alignment vertical="center"/>
    </xf>
    <xf numFmtId="248" fontId="163" fillId="96" borderId="0" xfId="805" applyNumberFormat="1" applyFont="1" applyFill="1" applyBorder="1" applyAlignment="1" applyProtection="1">
      <alignment vertical="center"/>
    </xf>
    <xf numFmtId="233" fontId="173" fillId="96" borderId="0" xfId="1561" applyNumberFormat="1" applyFont="1" applyFill="1" applyBorder="1" applyAlignment="1" applyProtection="1">
      <alignment horizontal="right"/>
    </xf>
    <xf numFmtId="164" fontId="173" fillId="96" borderId="0" xfId="1561" applyNumberFormat="1" applyFont="1" applyFill="1" applyBorder="1" applyAlignment="1" applyProtection="1">
      <alignment horizontal="right"/>
    </xf>
    <xf numFmtId="233" fontId="173" fillId="96" borderId="20" xfId="1561" applyNumberFormat="1" applyFont="1" applyFill="1" applyBorder="1" applyAlignment="1" applyProtection="1">
      <alignment horizontal="right"/>
    </xf>
    <xf numFmtId="0" fontId="151" fillId="96" borderId="0" xfId="0" applyFont="1" applyFill="1" applyAlignment="1">
      <alignment horizontal="left"/>
    </xf>
    <xf numFmtId="164" fontId="171" fillId="96" borderId="0" xfId="1561" applyNumberFormat="1" applyFont="1" applyFill="1" applyBorder="1" applyAlignment="1" applyProtection="1">
      <alignment horizontal="right"/>
    </xf>
    <xf numFmtId="233" fontId="171" fillId="96" borderId="20" xfId="1561" applyNumberFormat="1" applyFont="1" applyFill="1" applyBorder="1" applyAlignment="1" applyProtection="1">
      <alignment horizontal="right"/>
    </xf>
    <xf numFmtId="233" fontId="171" fillId="96" borderId="0" xfId="1561" applyNumberFormat="1" applyFont="1" applyFill="1" applyBorder="1" applyAlignment="1" applyProtection="1">
      <alignment horizontal="right"/>
    </xf>
    <xf numFmtId="203" fontId="174" fillId="96" borderId="0" xfId="1562" applyNumberFormat="1" applyFont="1" applyFill="1" applyBorder="1" applyAlignment="1" applyProtection="1">
      <alignment horizontal="right"/>
    </xf>
    <xf numFmtId="203" fontId="174" fillId="0" borderId="0" xfId="1562" applyNumberFormat="1" applyFont="1" applyFill="1" applyBorder="1" applyAlignment="1" applyProtection="1">
      <alignment horizontal="right"/>
    </xf>
    <xf numFmtId="0" fontId="217" fillId="96" borderId="0" xfId="1033" applyFont="1" applyFill="1"/>
    <xf numFmtId="41" fontId="149" fillId="96" borderId="33" xfId="1033" applyNumberFormat="1" applyFont="1" applyFill="1" applyBorder="1"/>
    <xf numFmtId="0" fontId="217" fillId="97" borderId="0" xfId="1033" applyFont="1" applyFill="1"/>
    <xf numFmtId="203" fontId="185" fillId="94" borderId="0" xfId="1562" applyNumberFormat="1" applyFont="1" applyFill="1" applyBorder="1" applyAlignment="1" applyProtection="1">
      <alignment horizontal="right"/>
    </xf>
    <xf numFmtId="164" fontId="67" fillId="96" borderId="0" xfId="1563" applyNumberFormat="1" applyFont="1" applyFill="1" applyBorder="1" applyAlignment="1" applyProtection="1"/>
    <xf numFmtId="164" fontId="149" fillId="96" borderId="0" xfId="1563" applyNumberFormat="1" applyFont="1" applyFill="1" applyAlignment="1" applyProtection="1"/>
    <xf numFmtId="164" fontId="149" fillId="0" borderId="0" xfId="1563" applyNumberFormat="1" applyFont="1" applyFill="1" applyAlignment="1" applyProtection="1">
      <alignment horizontal="right"/>
    </xf>
    <xf numFmtId="258" fontId="154" fillId="54" borderId="0" xfId="1033" applyNumberFormat="1" applyFont="1" applyFill="1" applyAlignment="1">
      <alignment horizontal="right" vertical="center"/>
    </xf>
    <xf numFmtId="0" fontId="149" fillId="0" borderId="33" xfId="1033" applyFont="1" applyBorder="1" applyAlignment="1">
      <alignment horizontal="left" vertical="center" indent="1"/>
    </xf>
    <xf numFmtId="41" fontId="67" fillId="0" borderId="0" xfId="1033" applyNumberFormat="1" applyFont="1" applyAlignment="1">
      <alignment horizontal="right"/>
    </xf>
    <xf numFmtId="202" fontId="217" fillId="0" borderId="0" xfId="1110" applyNumberFormat="1" applyFont="1" applyFill="1" applyBorder="1" applyAlignment="1" applyProtection="1">
      <alignment horizontal="right"/>
    </xf>
    <xf numFmtId="0" fontId="185" fillId="0" borderId="0" xfId="1033" applyFont="1" applyAlignment="1">
      <alignment vertical="top"/>
    </xf>
    <xf numFmtId="0" fontId="171" fillId="0" borderId="0" xfId="0" applyFont="1"/>
    <xf numFmtId="233" fontId="176" fillId="0" borderId="0" xfId="1561" applyNumberFormat="1" applyFont="1" applyFill="1" applyBorder="1" applyAlignment="1" applyProtection="1">
      <alignment horizontal="right"/>
    </xf>
    <xf numFmtId="210" fontId="67" fillId="96" borderId="0" xfId="1033" applyNumberFormat="1" applyFont="1" applyFill="1"/>
    <xf numFmtId="246" fontId="156" fillId="96" borderId="0" xfId="1033" applyNumberFormat="1" applyFont="1" applyFill="1"/>
    <xf numFmtId="0" fontId="151" fillId="54" borderId="33" xfId="0" applyFont="1" applyFill="1" applyBorder="1" applyAlignment="1">
      <alignment horizontal="right" wrapText="1"/>
    </xf>
    <xf numFmtId="0" fontId="151" fillId="54" borderId="0" xfId="0" applyFont="1" applyFill="1" applyAlignment="1">
      <alignment horizontal="right" wrapText="1"/>
    </xf>
    <xf numFmtId="233" fontId="225" fillId="96" borderId="0" xfId="1561" applyNumberFormat="1" applyFont="1" applyFill="1" applyBorder="1" applyAlignment="1" applyProtection="1">
      <alignment horizontal="right"/>
    </xf>
    <xf numFmtId="164" fontId="225" fillId="96" borderId="0" xfId="1561" applyNumberFormat="1" applyFont="1" applyFill="1" applyBorder="1" applyAlignment="1" applyProtection="1">
      <alignment horizontal="right"/>
    </xf>
    <xf numFmtId="233" fontId="225" fillId="96" borderId="20" xfId="1561" applyNumberFormat="1" applyFont="1" applyFill="1" applyBorder="1" applyAlignment="1" applyProtection="1">
      <alignment horizontal="right"/>
    </xf>
    <xf numFmtId="0" fontId="225" fillId="96" borderId="0" xfId="0" applyFont="1" applyFill="1" applyAlignment="1">
      <alignment horizontal="left"/>
    </xf>
    <xf numFmtId="0" fontId="225" fillId="94" borderId="0" xfId="0" applyFont="1" applyFill="1" applyAlignment="1">
      <alignment horizontal="left"/>
    </xf>
    <xf numFmtId="164" fontId="226" fillId="96" borderId="0" xfId="1561" applyNumberFormat="1" applyFont="1" applyFill="1" applyBorder="1" applyAlignment="1" applyProtection="1">
      <alignment horizontal="right"/>
    </xf>
    <xf numFmtId="233" fontId="226" fillId="96" borderId="20" xfId="1561" applyNumberFormat="1" applyFont="1" applyFill="1" applyBorder="1" applyAlignment="1" applyProtection="1">
      <alignment horizontal="right"/>
    </xf>
    <xf numFmtId="0" fontId="225" fillId="54" borderId="0" xfId="0" applyFont="1" applyFill="1" applyAlignment="1">
      <alignment horizontal="left"/>
    </xf>
    <xf numFmtId="0" fontId="225" fillId="0" borderId="0" xfId="0" applyFont="1" applyAlignment="1">
      <alignment horizontal="left"/>
    </xf>
    <xf numFmtId="203" fontId="227" fillId="96" borderId="0" xfId="1562" applyNumberFormat="1" applyFont="1" applyFill="1" applyBorder="1" applyAlignment="1" applyProtection="1">
      <alignment horizontal="right"/>
    </xf>
    <xf numFmtId="202" fontId="227" fillId="96" borderId="0" xfId="1562" applyNumberFormat="1" applyFont="1" applyFill="1" applyBorder="1" applyAlignment="1" applyProtection="1">
      <alignment horizontal="right"/>
    </xf>
    <xf numFmtId="0" fontId="225" fillId="54" borderId="0" xfId="0" applyFont="1" applyFill="1"/>
    <xf numFmtId="233" fontId="228" fillId="96" borderId="0" xfId="1561" applyNumberFormat="1" applyFont="1" applyFill="1" applyBorder="1" applyAlignment="1" applyProtection="1">
      <alignment horizontal="right"/>
    </xf>
    <xf numFmtId="203" fontId="229" fillId="96" borderId="0" xfId="1562" applyNumberFormat="1" applyFont="1" applyFill="1" applyBorder="1" applyAlignment="1" applyProtection="1">
      <alignment horizontal="right"/>
    </xf>
    <xf numFmtId="233" fontId="226" fillId="96" borderId="0" xfId="1561" applyNumberFormat="1" applyFont="1" applyFill="1" applyBorder="1" applyAlignment="1" applyProtection="1">
      <alignment horizontal="right"/>
    </xf>
    <xf numFmtId="0" fontId="180" fillId="96" borderId="0" xfId="1033" quotePrefix="1" applyFont="1" applyFill="1" applyAlignment="1">
      <alignment horizontal="left" vertical="top"/>
    </xf>
    <xf numFmtId="10" fontId="149" fillId="54" borderId="0" xfId="1105" applyNumberFormat="1" applyFont="1" applyFill="1" applyBorder="1" applyProtection="1"/>
    <xf numFmtId="246" fontId="156" fillId="0" borderId="0" xfId="1033" applyNumberFormat="1" applyFont="1"/>
    <xf numFmtId="252" fontId="156" fillId="0" borderId="7" xfId="823" applyNumberFormat="1" applyFont="1" applyFill="1" applyBorder="1" applyProtection="1"/>
    <xf numFmtId="202" fontId="174" fillId="0" borderId="0" xfId="1562" applyNumberFormat="1" applyFont="1" applyFill="1" applyBorder="1" applyAlignment="1" applyProtection="1">
      <alignment horizontal="right"/>
    </xf>
    <xf numFmtId="203" fontId="177" fillId="0" borderId="0" xfId="1562" applyNumberFormat="1" applyFont="1" applyFill="1" applyBorder="1" applyAlignment="1" applyProtection="1">
      <alignment horizontal="right"/>
    </xf>
    <xf numFmtId="233" fontId="171" fillId="0" borderId="0" xfId="1561" applyNumberFormat="1" applyFont="1" applyFill="1" applyBorder="1" applyAlignment="1" applyProtection="1">
      <alignment horizontal="right"/>
    </xf>
    <xf numFmtId="203" fontId="163" fillId="96" borderId="0" xfId="1562" applyNumberFormat="1" applyFont="1" applyFill="1" applyBorder="1" applyAlignment="1" applyProtection="1">
      <alignment vertical="center"/>
    </xf>
    <xf numFmtId="233" fontId="154" fillId="96" borderId="0" xfId="1563" applyNumberFormat="1" applyFont="1" applyFill="1" applyBorder="1" applyAlignment="1" applyProtection="1">
      <alignment vertical="center"/>
    </xf>
    <xf numFmtId="233" fontId="154" fillId="96" borderId="20" xfId="1563" applyNumberFormat="1" applyFont="1" applyFill="1" applyBorder="1" applyAlignment="1" applyProtection="1">
      <alignment vertical="center"/>
    </xf>
    <xf numFmtId="202" fontId="166" fillId="96" borderId="63" xfId="1562" applyNumberFormat="1" applyFont="1" applyFill="1" applyBorder="1" applyAlignment="1" applyProtection="1">
      <alignment vertical="center"/>
    </xf>
    <xf numFmtId="0" fontId="224" fillId="0" borderId="0" xfId="0" applyFont="1"/>
    <xf numFmtId="0" fontId="139" fillId="96" borderId="0" xfId="1033" applyFont="1" applyFill="1" applyAlignment="1">
      <alignment vertical="top"/>
    </xf>
    <xf numFmtId="37" fontId="172" fillId="0" borderId="0" xfId="1033" applyNumberFormat="1" applyFont="1" applyAlignment="1">
      <alignment horizontal="left"/>
    </xf>
    <xf numFmtId="0" fontId="67" fillId="97" borderId="53" xfId="1033" applyFont="1" applyFill="1" applyBorder="1"/>
    <xf numFmtId="164" fontId="67" fillId="96" borderId="52" xfId="1563" applyNumberFormat="1" applyFont="1" applyFill="1" applyBorder="1" applyAlignment="1" applyProtection="1">
      <alignment vertical="center"/>
    </xf>
    <xf numFmtId="41" fontId="149" fillId="96" borderId="0" xfId="1033" applyNumberFormat="1" applyFont="1" applyFill="1" applyAlignment="1">
      <alignment vertical="center"/>
    </xf>
    <xf numFmtId="202" fontId="149" fillId="54" borderId="0" xfId="805" applyNumberFormat="1" applyFont="1" applyFill="1" applyBorder="1" applyAlignment="1" applyProtection="1">
      <alignment horizontal="right" vertical="center"/>
    </xf>
    <xf numFmtId="41" fontId="67" fillId="96" borderId="52" xfId="1033" applyNumberFormat="1" applyFont="1" applyFill="1" applyBorder="1" applyAlignment="1">
      <alignment vertical="center"/>
    </xf>
    <xf numFmtId="41" fontId="67" fillId="0" borderId="52" xfId="1033" applyNumberFormat="1" applyFont="1" applyBorder="1" applyAlignment="1">
      <alignment vertical="center"/>
    </xf>
    <xf numFmtId="41" fontId="149" fillId="0" borderId="33" xfId="1033" applyNumberFormat="1" applyFont="1" applyBorder="1" applyAlignment="1">
      <alignment vertical="center"/>
    </xf>
    <xf numFmtId="41" fontId="67" fillId="0" borderId="66" xfId="1033" applyNumberFormat="1" applyFont="1" applyBorder="1" applyAlignment="1">
      <alignment vertical="center"/>
    </xf>
    <xf numFmtId="202" fontId="149" fillId="54" borderId="33" xfId="805" applyNumberFormat="1" applyFont="1" applyFill="1" applyBorder="1" applyAlignment="1" applyProtection="1">
      <alignment horizontal="right" vertical="center"/>
    </xf>
    <xf numFmtId="187" fontId="149" fillId="0" borderId="0" xfId="1033" applyNumberFormat="1" applyFont="1" applyAlignment="1">
      <alignment horizontal="right" vertical="center"/>
    </xf>
    <xf numFmtId="0" fontId="149" fillId="96" borderId="70" xfId="1033" applyFont="1" applyFill="1" applyBorder="1" applyAlignment="1">
      <alignment horizontal="left" vertical="center" indent="1"/>
    </xf>
    <xf numFmtId="187" fontId="149" fillId="0" borderId="33" xfId="1033" applyNumberFormat="1" applyFont="1" applyBorder="1" applyAlignment="1">
      <alignment horizontal="right" vertical="center"/>
    </xf>
    <xf numFmtId="164" fontId="67" fillId="96" borderId="66" xfId="1033" applyNumberFormat="1" applyFont="1" applyFill="1" applyBorder="1" applyAlignment="1">
      <alignment horizontal="right" vertical="center"/>
    </xf>
    <xf numFmtId="164" fontId="67" fillId="96" borderId="52" xfId="1033" applyNumberFormat="1" applyFont="1" applyFill="1" applyBorder="1" applyAlignment="1">
      <alignment horizontal="right" vertical="center"/>
    </xf>
    <xf numFmtId="41" fontId="67" fillId="0" borderId="53" xfId="1033" applyNumberFormat="1" applyFont="1" applyBorder="1" applyAlignment="1">
      <alignment vertical="center"/>
    </xf>
    <xf numFmtId="255" fontId="149" fillId="96" borderId="20" xfId="1033" applyNumberFormat="1" applyFont="1" applyFill="1" applyBorder="1" applyAlignment="1">
      <alignment horizontal="right" vertical="center"/>
    </xf>
    <xf numFmtId="202" fontId="149" fillId="54" borderId="20" xfId="805" applyNumberFormat="1" applyFont="1" applyFill="1" applyBorder="1" applyAlignment="1" applyProtection="1">
      <alignment horizontal="right" vertical="center"/>
    </xf>
    <xf numFmtId="10" fontId="67" fillId="0" borderId="52" xfId="1033" applyNumberFormat="1" applyFont="1" applyBorder="1" applyAlignment="1">
      <alignment vertical="center"/>
    </xf>
    <xf numFmtId="261" fontId="149" fillId="96" borderId="0" xfId="751" applyNumberFormat="1" applyFont="1" applyFill="1" applyBorder="1" applyAlignment="1" applyProtection="1">
      <alignment horizontal="right" vertical="center"/>
    </xf>
    <xf numFmtId="164" fontId="67" fillId="94" borderId="52" xfId="1033" applyNumberFormat="1" applyFont="1" applyFill="1" applyBorder="1" applyAlignment="1">
      <alignment horizontal="right" vertical="center"/>
    </xf>
    <xf numFmtId="203" fontId="185" fillId="94" borderId="0" xfId="1562" applyNumberFormat="1" applyFont="1" applyFill="1" applyBorder="1" applyAlignment="1" applyProtection="1">
      <alignment horizontal="right" vertical="center"/>
    </xf>
    <xf numFmtId="164" fontId="149" fillId="96" borderId="0" xfId="1563" applyNumberFormat="1" applyFont="1" applyFill="1" applyAlignment="1" applyProtection="1">
      <alignment vertical="center"/>
    </xf>
    <xf numFmtId="193" fontId="149" fillId="54" borderId="0" xfId="1563" applyNumberFormat="1" applyFont="1" applyFill="1" applyBorder="1" applyAlignment="1" applyProtection="1">
      <alignment horizontal="right" vertical="center"/>
    </xf>
    <xf numFmtId="0" fontId="149" fillId="94" borderId="0" xfId="1033" applyFont="1" applyFill="1" applyAlignment="1">
      <alignment vertical="center"/>
    </xf>
    <xf numFmtId="164" fontId="149" fillId="0" borderId="0" xfId="1563" applyNumberFormat="1" applyFont="1" applyFill="1" applyAlignment="1" applyProtection="1">
      <alignment vertical="center"/>
    </xf>
    <xf numFmtId="164" fontId="67" fillId="0" borderId="52" xfId="1563" applyNumberFormat="1" applyFont="1" applyFill="1" applyBorder="1" applyAlignment="1" applyProtection="1">
      <alignment vertical="center"/>
    </xf>
    <xf numFmtId="0" fontId="149" fillId="94" borderId="0" xfId="0" applyFont="1" applyFill="1" applyAlignment="1">
      <alignment horizontal="left" vertical="center"/>
    </xf>
    <xf numFmtId="0" fontId="67" fillId="97" borderId="55" xfId="1033" applyFont="1" applyFill="1" applyBorder="1"/>
    <xf numFmtId="0" fontId="149" fillId="97" borderId="0" xfId="1033" applyFont="1" applyFill="1" applyAlignment="1">
      <alignment vertical="center"/>
    </xf>
    <xf numFmtId="164" fontId="67" fillId="0" borderId="63" xfId="1033" applyNumberFormat="1" applyFont="1" applyBorder="1" applyAlignment="1">
      <alignment horizontal="right" vertical="center"/>
    </xf>
    <xf numFmtId="193" fontId="156" fillId="0" borderId="0" xfId="724" applyNumberFormat="1" applyFont="1" applyFill="1" applyBorder="1" applyAlignment="1" applyProtection="1"/>
    <xf numFmtId="37" fontId="183" fillId="54" borderId="0" xfId="1033" applyNumberFormat="1" applyFont="1" applyFill="1"/>
    <xf numFmtId="37" fontId="183" fillId="54" borderId="0" xfId="1033" applyNumberFormat="1" applyFont="1" applyFill="1" applyAlignment="1">
      <alignment horizontal="right"/>
    </xf>
    <xf numFmtId="0" fontId="230" fillId="96" borderId="0" xfId="1033" applyFont="1" applyFill="1" applyAlignment="1">
      <alignment horizontal="right"/>
    </xf>
    <xf numFmtId="37" fontId="230" fillId="54" borderId="0" xfId="1033" applyNumberFormat="1" applyFont="1" applyFill="1" applyAlignment="1">
      <alignment horizontal="right"/>
    </xf>
    <xf numFmtId="0" fontId="232" fillId="54" borderId="0" xfId="1033" applyFont="1" applyFill="1"/>
    <xf numFmtId="0" fontId="233" fillId="0" borderId="0" xfId="0" applyFont="1"/>
    <xf numFmtId="254" fontId="67" fillId="0" borderId="60" xfId="1033" applyNumberFormat="1" applyFont="1" applyBorder="1" applyAlignment="1">
      <alignment vertical="center"/>
    </xf>
    <xf numFmtId="0" fontId="217" fillId="0" borderId="0" xfId="1033" applyFont="1"/>
    <xf numFmtId="210" fontId="156" fillId="96" borderId="57" xfId="1033" applyNumberFormat="1" applyFont="1" applyFill="1" applyBorder="1"/>
    <xf numFmtId="0" fontId="201" fillId="0" borderId="0" xfId="1033" applyFont="1" applyAlignment="1">
      <alignment vertical="top" wrapText="1"/>
    </xf>
    <xf numFmtId="0" fontId="234" fillId="54" borderId="0" xfId="958" applyFont="1" applyFill="1" applyBorder="1" applyAlignment="1" applyProtection="1">
      <alignment horizontal="left"/>
    </xf>
    <xf numFmtId="210" fontId="155" fillId="96" borderId="57" xfId="1033" applyNumberFormat="1" applyFont="1" applyFill="1" applyBorder="1"/>
    <xf numFmtId="0" fontId="235" fillId="54" borderId="0" xfId="1033" applyFont="1" applyFill="1"/>
    <xf numFmtId="2" fontId="236" fillId="54" borderId="50" xfId="1033" applyNumberFormat="1" applyFont="1" applyFill="1" applyBorder="1" applyAlignment="1">
      <alignment horizontal="right"/>
    </xf>
    <xf numFmtId="2" fontId="235" fillId="0" borderId="0" xfId="1033" applyNumberFormat="1" applyFont="1" applyAlignment="1">
      <alignment horizontal="right"/>
    </xf>
    <xf numFmtId="2" fontId="236" fillId="54" borderId="0" xfId="1033" applyNumberFormat="1" applyFont="1" applyFill="1" applyAlignment="1">
      <alignment horizontal="right"/>
    </xf>
    <xf numFmtId="1" fontId="202" fillId="54" borderId="51" xfId="1033" applyNumberFormat="1" applyFont="1" applyFill="1" applyBorder="1" applyAlignment="1">
      <alignment horizontal="right"/>
    </xf>
    <xf numFmtId="1" fontId="201" fillId="0" borderId="7" xfId="1033" applyNumberFormat="1" applyFont="1" applyBorder="1" applyAlignment="1">
      <alignment horizontal="right"/>
    </xf>
    <xf numFmtId="1" fontId="202" fillId="54" borderId="0" xfId="1033" applyNumberFormat="1" applyFont="1" applyFill="1" applyAlignment="1">
      <alignment horizontal="right"/>
    </xf>
    <xf numFmtId="233" fontId="202" fillId="54" borderId="52" xfId="1033" applyNumberFormat="1" applyFont="1" applyFill="1" applyBorder="1"/>
    <xf numFmtId="233" fontId="202" fillId="54" borderId="0" xfId="1033" applyNumberFormat="1" applyFont="1" applyFill="1"/>
    <xf numFmtId="164" fontId="202" fillId="96" borderId="52" xfId="1033" applyNumberFormat="1" applyFont="1" applyFill="1" applyBorder="1"/>
    <xf numFmtId="210" fontId="201" fillId="96" borderId="0" xfId="1033" applyNumberFormat="1" applyFont="1" applyFill="1"/>
    <xf numFmtId="233" fontId="201" fillId="0" borderId="0" xfId="1033" applyNumberFormat="1" applyFont="1" applyAlignment="1">
      <alignment horizontal="right"/>
    </xf>
    <xf numFmtId="202" fontId="201" fillId="0" borderId="0" xfId="751" applyNumberFormat="1" applyFont="1" applyFill="1" applyBorder="1" applyAlignment="1" applyProtection="1">
      <alignment horizontal="right"/>
    </xf>
    <xf numFmtId="210" fontId="201" fillId="96" borderId="5" xfId="1033" applyNumberFormat="1" applyFont="1" applyFill="1" applyBorder="1"/>
    <xf numFmtId="233" fontId="201" fillId="0" borderId="5" xfId="1033" applyNumberFormat="1" applyFont="1" applyBorder="1" applyAlignment="1">
      <alignment horizontal="right"/>
    </xf>
    <xf numFmtId="202" fontId="201" fillId="0" borderId="5" xfId="751" applyNumberFormat="1" applyFont="1" applyFill="1" applyBorder="1" applyAlignment="1" applyProtection="1">
      <alignment horizontal="right"/>
    </xf>
    <xf numFmtId="233" fontId="202" fillId="54" borderId="53" xfId="1033" applyNumberFormat="1" applyFont="1" applyFill="1" applyBorder="1"/>
    <xf numFmtId="233" fontId="202" fillId="96" borderId="0" xfId="1033" applyNumberFormat="1" applyFont="1" applyFill="1"/>
    <xf numFmtId="233" fontId="201" fillId="96" borderId="0" xfId="1033" applyNumberFormat="1" applyFont="1" applyFill="1" applyAlignment="1">
      <alignment horizontal="right"/>
    </xf>
    <xf numFmtId="233" fontId="202" fillId="96" borderId="52" xfId="1033" applyNumberFormat="1" applyFont="1" applyFill="1" applyBorder="1"/>
    <xf numFmtId="233" fontId="201" fillId="96" borderId="5" xfId="1033" applyNumberFormat="1" applyFont="1" applyFill="1" applyBorder="1" applyAlignment="1">
      <alignment horizontal="right"/>
    </xf>
    <xf numFmtId="233" fontId="202" fillId="96" borderId="53" xfId="1033" applyNumberFormat="1" applyFont="1" applyFill="1" applyBorder="1"/>
    <xf numFmtId="210" fontId="201" fillId="96" borderId="54" xfId="1033" applyNumberFormat="1" applyFont="1" applyFill="1" applyBorder="1"/>
    <xf numFmtId="203" fontId="188" fillId="96" borderId="52" xfId="1105" applyNumberFormat="1" applyFont="1" applyFill="1" applyBorder="1" applyProtection="1"/>
    <xf numFmtId="202" fontId="203" fillId="96" borderId="0" xfId="1105" applyNumberFormat="1" applyFont="1" applyFill="1" applyBorder="1" applyProtection="1"/>
    <xf numFmtId="203" fontId="188" fillId="96" borderId="0" xfId="1105" applyNumberFormat="1" applyFont="1" applyFill="1" applyBorder="1" applyProtection="1"/>
    <xf numFmtId="260" fontId="203" fillId="0" borderId="0" xfId="805" applyNumberFormat="1" applyFont="1" applyFill="1" applyBorder="1" applyProtection="1"/>
    <xf numFmtId="164" fontId="202" fillId="96" borderId="0" xfId="1033" applyNumberFormat="1" applyFont="1" applyFill="1"/>
    <xf numFmtId="164" fontId="201" fillId="0" borderId="0" xfId="1033" applyNumberFormat="1" applyFont="1" applyAlignment="1">
      <alignment horizontal="right"/>
    </xf>
    <xf numFmtId="41" fontId="201" fillId="96" borderId="0" xfId="1033" applyNumberFormat="1" applyFont="1" applyFill="1" applyAlignment="1">
      <alignment horizontal="right"/>
    </xf>
    <xf numFmtId="164" fontId="201" fillId="96" borderId="0" xfId="1033" applyNumberFormat="1" applyFont="1" applyFill="1" applyAlignment="1">
      <alignment horizontal="right"/>
    </xf>
    <xf numFmtId="202" fontId="201" fillId="0" borderId="0" xfId="751" applyNumberFormat="1" applyFont="1" applyFill="1" applyBorder="1" applyProtection="1"/>
    <xf numFmtId="164" fontId="202" fillId="96" borderId="56" xfId="1033" applyNumberFormat="1" applyFont="1" applyFill="1" applyBorder="1"/>
    <xf numFmtId="41" fontId="201" fillId="96" borderId="57" xfId="1033" applyNumberFormat="1" applyFont="1" applyFill="1" applyBorder="1"/>
    <xf numFmtId="246" fontId="202" fillId="96" borderId="0" xfId="1033" applyNumberFormat="1" applyFont="1" applyFill="1"/>
    <xf numFmtId="233" fontId="201" fillId="96" borderId="57" xfId="1033" applyNumberFormat="1" applyFont="1" applyFill="1" applyBorder="1" applyAlignment="1">
      <alignment horizontal="right"/>
    </xf>
    <xf numFmtId="202" fontId="201" fillId="0" borderId="57" xfId="751" applyNumberFormat="1" applyFont="1" applyFill="1" applyBorder="1" applyAlignment="1" applyProtection="1">
      <alignment horizontal="right"/>
    </xf>
    <xf numFmtId="41" fontId="201" fillId="96" borderId="0" xfId="1033" applyNumberFormat="1" applyFont="1" applyFill="1"/>
    <xf numFmtId="41" fontId="201" fillId="0" borderId="0" xfId="1033" applyNumberFormat="1" applyFont="1"/>
    <xf numFmtId="246" fontId="202" fillId="96" borderId="52" xfId="1033" applyNumberFormat="1" applyFont="1" applyFill="1" applyBorder="1"/>
    <xf numFmtId="43" fontId="201" fillId="96" borderId="0" xfId="1033" applyNumberFormat="1" applyFont="1" applyFill="1"/>
    <xf numFmtId="246" fontId="202" fillId="0" borderId="0" xfId="1033" applyNumberFormat="1" applyFont="1"/>
    <xf numFmtId="252" fontId="202" fillId="96" borderId="0" xfId="823" applyNumberFormat="1" applyFont="1" applyFill="1" applyBorder="1" applyAlignment="1" applyProtection="1"/>
    <xf numFmtId="252" fontId="202" fillId="0" borderId="0" xfId="823" applyNumberFormat="1" applyFont="1" applyFill="1" applyBorder="1" applyAlignment="1" applyProtection="1"/>
    <xf numFmtId="252" fontId="201" fillId="0" borderId="0" xfId="823" applyNumberFormat="1" applyFont="1" applyFill="1" applyBorder="1" applyAlignment="1" applyProtection="1"/>
    <xf numFmtId="252" fontId="202" fillId="0" borderId="52" xfId="823" applyNumberFormat="1" applyFont="1" applyFill="1" applyBorder="1" applyAlignment="1" applyProtection="1"/>
    <xf numFmtId="252" fontId="201" fillId="0" borderId="7" xfId="823" applyNumberFormat="1" applyFont="1" applyFill="1" applyBorder="1" applyAlignment="1" applyProtection="1"/>
    <xf numFmtId="202" fontId="201" fillId="96" borderId="7" xfId="1033" applyNumberFormat="1" applyFont="1" applyFill="1" applyBorder="1" applyAlignment="1">
      <alignment horizontal="right"/>
    </xf>
    <xf numFmtId="247" fontId="202" fillId="0" borderId="52" xfId="823" applyNumberFormat="1" applyFont="1" applyFill="1" applyBorder="1" applyAlignment="1" applyProtection="1"/>
    <xf numFmtId="247" fontId="201" fillId="0" borderId="0" xfId="823" applyNumberFormat="1" applyFont="1" applyFill="1" applyBorder="1" applyAlignment="1" applyProtection="1"/>
    <xf numFmtId="247" fontId="202" fillId="96" borderId="0" xfId="823" applyNumberFormat="1" applyFont="1" applyFill="1" applyBorder="1" applyAlignment="1" applyProtection="1"/>
    <xf numFmtId="247" fontId="201" fillId="96" borderId="0" xfId="823" applyNumberFormat="1" applyFont="1" applyFill="1" applyBorder="1" applyAlignment="1" applyProtection="1"/>
    <xf numFmtId="246" fontId="202" fillId="0" borderId="52" xfId="1033" applyNumberFormat="1" applyFont="1" applyBorder="1" applyAlignment="1">
      <alignment horizontal="right"/>
    </xf>
    <xf numFmtId="251" fontId="202" fillId="0" borderId="0" xfId="751" applyNumberFormat="1" applyFont="1" applyFill="1" applyBorder="1" applyAlignment="1" applyProtection="1"/>
    <xf numFmtId="246" fontId="201" fillId="96" borderId="64" xfId="1033" applyNumberFormat="1" applyFont="1" applyFill="1" applyBorder="1" applyAlignment="1">
      <alignment horizontal="right"/>
    </xf>
    <xf numFmtId="251" fontId="202" fillId="96" borderId="0" xfId="751" applyNumberFormat="1" applyFont="1" applyFill="1" applyBorder="1" applyAlignment="1" applyProtection="1"/>
    <xf numFmtId="49" fontId="202" fillId="54" borderId="0" xfId="1033" applyNumberFormat="1" applyFont="1" applyFill="1"/>
    <xf numFmtId="246" fontId="202" fillId="0" borderId="51" xfId="1033" applyNumberFormat="1" applyFont="1" applyBorder="1" applyAlignment="1">
      <alignment horizontal="right"/>
    </xf>
    <xf numFmtId="251" fontId="202" fillId="0" borderId="7" xfId="751" applyNumberFormat="1" applyFont="1" applyFill="1" applyBorder="1" applyAlignment="1" applyProtection="1"/>
    <xf numFmtId="246" fontId="201" fillId="96" borderId="62" xfId="1033" applyNumberFormat="1" applyFont="1" applyFill="1" applyBorder="1" applyAlignment="1">
      <alignment horizontal="right"/>
    </xf>
    <xf numFmtId="251" fontId="202" fillId="0" borderId="52" xfId="751" applyNumberFormat="1" applyFont="1" applyFill="1" applyBorder="1" applyAlignment="1" applyProtection="1"/>
    <xf numFmtId="41" fontId="202" fillId="0" borderId="51" xfId="1033" applyNumberFormat="1" applyFont="1" applyBorder="1"/>
    <xf numFmtId="246" fontId="201" fillId="0" borderId="0" xfId="823" applyNumberFormat="1" applyFont="1" applyFill="1" applyBorder="1" applyAlignment="1" applyProtection="1"/>
    <xf numFmtId="41" fontId="202" fillId="0" borderId="0" xfId="1033" applyNumberFormat="1" applyFont="1"/>
    <xf numFmtId="41" fontId="202" fillId="0" borderId="7" xfId="1033" applyNumberFormat="1" applyFont="1" applyBorder="1"/>
    <xf numFmtId="164" fontId="202" fillId="0" borderId="73" xfId="1033" applyNumberFormat="1" applyFont="1" applyBorder="1" applyAlignment="1">
      <alignment horizontal="right"/>
    </xf>
    <xf numFmtId="41" fontId="201" fillId="0" borderId="35" xfId="1033" applyNumberFormat="1" applyFont="1" applyBorder="1"/>
    <xf numFmtId="164" fontId="202" fillId="0" borderId="52" xfId="1033" applyNumberFormat="1" applyFont="1" applyBorder="1" applyAlignment="1">
      <alignment horizontal="right"/>
    </xf>
    <xf numFmtId="41" fontId="202" fillId="0" borderId="52" xfId="1033" applyNumberFormat="1" applyFont="1" applyBorder="1"/>
    <xf numFmtId="164" fontId="202" fillId="0" borderId="0" xfId="1033" applyNumberFormat="1" applyFont="1" applyAlignment="1">
      <alignment horizontal="right"/>
    </xf>
    <xf numFmtId="41" fontId="202" fillId="0" borderId="0" xfId="1033" applyNumberFormat="1" applyFont="1" applyAlignment="1">
      <alignment horizontal="right"/>
    </xf>
    <xf numFmtId="164" fontId="202" fillId="0" borderId="60" xfId="1033" applyNumberFormat="1" applyFont="1" applyBorder="1" applyAlignment="1">
      <alignment horizontal="right"/>
    </xf>
    <xf numFmtId="41" fontId="201" fillId="0" borderId="20" xfId="1033" applyNumberFormat="1" applyFont="1" applyBorder="1"/>
    <xf numFmtId="164" fontId="201" fillId="0" borderId="57" xfId="1033" applyNumberFormat="1" applyFont="1" applyBorder="1"/>
    <xf numFmtId="0" fontId="202" fillId="96" borderId="19" xfId="1033" applyFont="1" applyFill="1" applyBorder="1"/>
    <xf numFmtId="252" fontId="201" fillId="0" borderId="19" xfId="823" applyNumberFormat="1" applyFont="1" applyFill="1" applyBorder="1" applyProtection="1"/>
    <xf numFmtId="44" fontId="202" fillId="0" borderId="0" xfId="823" applyFont="1" applyFill="1" applyBorder="1" applyProtection="1"/>
    <xf numFmtId="0" fontId="204" fillId="96" borderId="0" xfId="1033" applyFont="1" applyFill="1" applyAlignment="1">
      <alignment horizontal="left" vertical="top"/>
    </xf>
    <xf numFmtId="0" fontId="149" fillId="96" borderId="0" xfId="1033" applyFont="1" applyFill="1" applyAlignment="1">
      <alignment vertical="center"/>
    </xf>
    <xf numFmtId="0" fontId="189" fillId="54" borderId="0" xfId="1033" applyFont="1" applyFill="1" applyAlignment="1">
      <alignment horizontal="right"/>
    </xf>
    <xf numFmtId="37" fontId="189" fillId="54" borderId="0" xfId="1033" applyNumberFormat="1" applyFont="1" applyFill="1" applyAlignment="1">
      <alignment horizontal="right" vertical="top"/>
    </xf>
    <xf numFmtId="0" fontId="189" fillId="94" borderId="72" xfId="1033" applyFont="1" applyFill="1" applyBorder="1"/>
    <xf numFmtId="0" fontId="189" fillId="94" borderId="5" xfId="1033" applyFont="1" applyFill="1" applyBorder="1"/>
    <xf numFmtId="0" fontId="189" fillId="94" borderId="48" xfId="1033" applyFont="1" applyFill="1" applyBorder="1"/>
    <xf numFmtId="0" fontId="190" fillId="54" borderId="1" xfId="1033" applyFont="1" applyFill="1" applyBorder="1"/>
    <xf numFmtId="0" fontId="190" fillId="54" borderId="0" xfId="1033" applyFont="1" applyFill="1"/>
    <xf numFmtId="0" fontId="190" fillId="54" borderId="17" xfId="1033" applyFont="1" applyFill="1" applyBorder="1"/>
    <xf numFmtId="0" fontId="190" fillId="96" borderId="0" xfId="1033" applyFont="1" applyFill="1"/>
    <xf numFmtId="0" fontId="190" fillId="0" borderId="1" xfId="1033" applyFont="1" applyBorder="1"/>
    <xf numFmtId="0" fontId="190" fillId="0" borderId="0" xfId="1033" applyFont="1"/>
    <xf numFmtId="49" fontId="189" fillId="54" borderId="50" xfId="0" quotePrefix="1" applyNumberFormat="1" applyFont="1" applyFill="1" applyBorder="1" applyAlignment="1">
      <alignment horizontal="right"/>
    </xf>
    <xf numFmtId="49" fontId="184" fillId="54" borderId="0" xfId="0" quotePrefix="1" applyNumberFormat="1" applyFont="1" applyFill="1" applyAlignment="1">
      <alignment horizontal="right"/>
    </xf>
    <xf numFmtId="17" fontId="184" fillId="54" borderId="17" xfId="0" quotePrefix="1" applyNumberFormat="1" applyFont="1" applyFill="1" applyBorder="1" applyAlignment="1">
      <alignment horizontal="right"/>
    </xf>
    <xf numFmtId="0" fontId="189" fillId="54" borderId="1" xfId="1033" applyFont="1" applyFill="1" applyBorder="1"/>
    <xf numFmtId="0" fontId="189" fillId="54" borderId="0" xfId="1033" applyFont="1" applyFill="1"/>
    <xf numFmtId="0" fontId="189" fillId="54" borderId="52" xfId="0" applyFont="1" applyFill="1" applyBorder="1"/>
    <xf numFmtId="0" fontId="184" fillId="54" borderId="49" xfId="0" applyFont="1" applyFill="1" applyBorder="1" applyAlignment="1">
      <alignment horizontal="right"/>
    </xf>
    <xf numFmtId="0" fontId="184" fillId="54" borderId="1" xfId="1033" applyFont="1" applyFill="1" applyBorder="1" applyAlignment="1">
      <alignment horizontal="left" indent="1"/>
    </xf>
    <xf numFmtId="0" fontId="184" fillId="54" borderId="0" xfId="1033" applyFont="1" applyFill="1" applyAlignment="1">
      <alignment horizontal="left" indent="1"/>
    </xf>
    <xf numFmtId="0" fontId="189" fillId="96" borderId="73" xfId="0" applyFont="1" applyFill="1" applyBorder="1"/>
    <xf numFmtId="0" fontId="184" fillId="54" borderId="17" xfId="0" applyFont="1" applyFill="1" applyBorder="1"/>
    <xf numFmtId="0" fontId="184" fillId="96" borderId="0" xfId="1033" applyFont="1" applyFill="1" applyAlignment="1">
      <alignment horizontal="left" indent="1"/>
    </xf>
    <xf numFmtId="164" fontId="189" fillId="96" borderId="52" xfId="0" applyNumberFormat="1" applyFont="1" applyFill="1" applyBorder="1"/>
    <xf numFmtId="164" fontId="184" fillId="96" borderId="0" xfId="0" applyNumberFormat="1" applyFont="1" applyFill="1"/>
    <xf numFmtId="164" fontId="184" fillId="54" borderId="17" xfId="0" applyNumberFormat="1" applyFont="1" applyFill="1" applyBorder="1"/>
    <xf numFmtId="164" fontId="189" fillId="0" borderId="52" xfId="0" applyNumberFormat="1" applyFont="1" applyBorder="1"/>
    <xf numFmtId="164" fontId="184" fillId="0" borderId="0" xfId="0" applyNumberFormat="1" applyFont="1"/>
    <xf numFmtId="164" fontId="184" fillId="96" borderId="17" xfId="0" applyNumberFormat="1" applyFont="1" applyFill="1" applyBorder="1"/>
    <xf numFmtId="164" fontId="189" fillId="0" borderId="53" xfId="0" applyNumberFormat="1" applyFont="1" applyBorder="1"/>
    <xf numFmtId="164" fontId="184" fillId="96" borderId="48" xfId="0" applyNumberFormat="1" applyFont="1" applyFill="1" applyBorder="1"/>
    <xf numFmtId="0" fontId="184" fillId="0" borderId="1" xfId="1033" applyFont="1" applyBorder="1"/>
    <xf numFmtId="249" fontId="184" fillId="0" borderId="0" xfId="0" applyNumberFormat="1" applyFont="1"/>
    <xf numFmtId="249" fontId="184" fillId="96" borderId="17" xfId="0" applyNumberFormat="1" applyFont="1" applyFill="1" applyBorder="1"/>
    <xf numFmtId="0" fontId="190" fillId="96" borderId="1" xfId="1033" applyFont="1" applyFill="1" applyBorder="1"/>
    <xf numFmtId="17" fontId="189" fillId="96" borderId="0" xfId="0" applyNumberFormat="1" applyFont="1" applyFill="1" applyAlignment="1">
      <alignment horizontal="right"/>
    </xf>
    <xf numFmtId="17" fontId="189" fillId="96" borderId="50" xfId="0" applyNumberFormat="1" applyFont="1" applyFill="1" applyBorder="1" applyAlignment="1">
      <alignment horizontal="right"/>
    </xf>
    <xf numFmtId="17" fontId="184" fillId="96" borderId="0" xfId="0" applyNumberFormat="1" applyFont="1" applyFill="1" applyAlignment="1">
      <alignment horizontal="right"/>
    </xf>
    <xf numFmtId="0" fontId="184" fillId="96" borderId="0" xfId="0" applyFont="1" applyFill="1"/>
    <xf numFmtId="17" fontId="184" fillId="96" borderId="0" xfId="0" quotePrefix="1" applyNumberFormat="1" applyFont="1" applyFill="1" applyAlignment="1">
      <alignment horizontal="right"/>
    </xf>
    <xf numFmtId="17" fontId="184" fillId="96" borderId="17" xfId="0" quotePrefix="1" applyNumberFormat="1" applyFont="1" applyFill="1" applyBorder="1" applyAlignment="1">
      <alignment horizontal="right"/>
    </xf>
    <xf numFmtId="0" fontId="184" fillId="96" borderId="1" xfId="1033" applyFont="1" applyFill="1" applyBorder="1"/>
    <xf numFmtId="0" fontId="189" fillId="96" borderId="0" xfId="0" applyFont="1" applyFill="1"/>
    <xf numFmtId="0" fontId="189" fillId="96" borderId="51" xfId="0" applyFont="1" applyFill="1" applyBorder="1"/>
    <xf numFmtId="0" fontId="184" fillId="96" borderId="62" xfId="0" applyFont="1" applyFill="1" applyBorder="1" applyAlignment="1">
      <alignment horizontal="right"/>
    </xf>
    <xf numFmtId="0" fontId="184" fillId="96" borderId="7" xfId="0" applyFont="1" applyFill="1" applyBorder="1" applyAlignment="1">
      <alignment horizontal="right"/>
    </xf>
    <xf numFmtId="0" fontId="184" fillId="96" borderId="49" xfId="0" applyFont="1" applyFill="1" applyBorder="1" applyAlignment="1">
      <alignment horizontal="right"/>
    </xf>
    <xf numFmtId="0" fontId="189" fillId="96" borderId="1" xfId="1033" applyFont="1" applyFill="1" applyBorder="1"/>
    <xf numFmtId="0" fontId="189" fillId="96" borderId="0" xfId="1033" applyFont="1" applyFill="1"/>
    <xf numFmtId="0" fontId="189" fillId="96" borderId="52" xfId="1033" applyFont="1" applyFill="1" applyBorder="1"/>
    <xf numFmtId="164" fontId="184" fillId="96" borderId="0" xfId="1033" applyNumberFormat="1" applyFont="1" applyFill="1"/>
    <xf numFmtId="0" fontId="184" fillId="96" borderId="1" xfId="1033" applyFont="1" applyFill="1" applyBorder="1" applyAlignment="1">
      <alignment horizontal="left" indent="1"/>
    </xf>
    <xf numFmtId="164" fontId="189" fillId="96" borderId="0" xfId="1033" applyNumberFormat="1" applyFont="1" applyFill="1"/>
    <xf numFmtId="164" fontId="189" fillId="96" borderId="52" xfId="1033" applyNumberFormat="1" applyFont="1" applyFill="1" applyBorder="1"/>
    <xf numFmtId="233" fontId="184" fillId="96" borderId="0" xfId="1033" applyNumberFormat="1" applyFont="1" applyFill="1"/>
    <xf numFmtId="202" fontId="184" fillId="96" borderId="0" xfId="751" applyNumberFormat="1" applyFont="1" applyFill="1" applyBorder="1" applyAlignment="1" applyProtection="1">
      <alignment horizontal="right"/>
    </xf>
    <xf numFmtId="202" fontId="184" fillId="96" borderId="17" xfId="751" applyNumberFormat="1" applyFont="1" applyFill="1" applyBorder="1" applyAlignment="1" applyProtection="1">
      <alignment horizontal="right"/>
    </xf>
    <xf numFmtId="164" fontId="184" fillId="96" borderId="17" xfId="1033" applyNumberFormat="1" applyFont="1" applyFill="1" applyBorder="1"/>
    <xf numFmtId="0" fontId="189" fillId="0" borderId="1" xfId="1033" applyFont="1" applyBorder="1"/>
    <xf numFmtId="0" fontId="189" fillId="0" borderId="0" xfId="1033" applyFont="1"/>
    <xf numFmtId="164" fontId="189" fillId="0" borderId="0" xfId="1033" applyNumberFormat="1" applyFont="1"/>
    <xf numFmtId="0" fontId="189" fillId="97" borderId="5" xfId="1033" applyFont="1" applyFill="1" applyBorder="1"/>
    <xf numFmtId="0" fontId="189" fillId="97" borderId="48" xfId="1033" applyFont="1" applyFill="1" applyBorder="1"/>
    <xf numFmtId="0" fontId="184" fillId="96" borderId="0" xfId="1033" applyFont="1" applyFill="1" applyAlignment="1">
      <alignment horizontal="right"/>
    </xf>
    <xf numFmtId="0" fontId="184" fillId="96" borderId="17" xfId="1033" applyFont="1" applyFill="1" applyBorder="1" applyAlignment="1">
      <alignment horizontal="right"/>
    </xf>
    <xf numFmtId="0" fontId="189" fillId="0" borderId="0" xfId="0" applyFont="1"/>
    <xf numFmtId="0" fontId="184" fillId="96" borderId="7" xfId="1033" applyFont="1" applyFill="1" applyBorder="1" applyAlignment="1">
      <alignment horizontal="right"/>
    </xf>
    <xf numFmtId="0" fontId="184" fillId="96" borderId="7" xfId="0" applyFont="1" applyFill="1" applyBorder="1"/>
    <xf numFmtId="0" fontId="184" fillId="96" borderId="49" xfId="1033" applyFont="1" applyFill="1" applyBorder="1" applyAlignment="1">
      <alignment horizontal="right"/>
    </xf>
    <xf numFmtId="0" fontId="184" fillId="0" borderId="1" xfId="1033" applyFont="1" applyBorder="1" applyAlignment="1">
      <alignment horizontal="left" indent="1"/>
    </xf>
    <xf numFmtId="0" fontId="184" fillId="0" borderId="0" xfId="1033" applyFont="1" applyAlignment="1">
      <alignment horizontal="left" indent="1"/>
    </xf>
    <xf numFmtId="37" fontId="189" fillId="54" borderId="0" xfId="1033" applyNumberFormat="1" applyFont="1" applyFill="1" applyAlignment="1">
      <alignment horizontal="right"/>
    </xf>
    <xf numFmtId="0" fontId="184" fillId="54" borderId="0" xfId="1033" applyFont="1" applyFill="1" applyAlignment="1">
      <alignment horizontal="right"/>
    </xf>
    <xf numFmtId="0" fontId="184" fillId="54" borderId="0" xfId="1033" applyFont="1" applyFill="1" applyAlignment="1">
      <alignment vertical="center"/>
    </xf>
    <xf numFmtId="37" fontId="189" fillId="54" borderId="0" xfId="1033" applyNumberFormat="1" applyFont="1" applyFill="1" applyAlignment="1">
      <alignment horizontal="left"/>
    </xf>
    <xf numFmtId="0" fontId="184" fillId="96" borderId="0" xfId="0" applyFont="1" applyFill="1" applyAlignment="1">
      <alignment horizontal="right"/>
    </xf>
    <xf numFmtId="0" fontId="184" fillId="96" borderId="55" xfId="1033" applyFont="1" applyFill="1" applyBorder="1"/>
    <xf numFmtId="202" fontId="184" fillId="96" borderId="55" xfId="751" applyNumberFormat="1" applyFont="1" applyFill="1" applyBorder="1" applyAlignment="1" applyProtection="1">
      <alignment horizontal="right"/>
    </xf>
    <xf numFmtId="49" fontId="189" fillId="54" borderId="0" xfId="0" quotePrefix="1" applyNumberFormat="1" applyFont="1" applyFill="1" applyAlignment="1">
      <alignment horizontal="right"/>
    </xf>
    <xf numFmtId="0" fontId="189" fillId="54" borderId="0" xfId="0" applyFont="1" applyFill="1"/>
    <xf numFmtId="0" fontId="184" fillId="54" borderId="0" xfId="0" applyFont="1" applyFill="1"/>
    <xf numFmtId="164" fontId="189" fillId="96" borderId="0" xfId="0" applyNumberFormat="1" applyFont="1" applyFill="1"/>
    <xf numFmtId="164" fontId="189" fillId="0" borderId="0" xfId="0" applyNumberFormat="1" applyFont="1"/>
    <xf numFmtId="249" fontId="189" fillId="0" borderId="0" xfId="0" applyNumberFormat="1" applyFont="1"/>
    <xf numFmtId="0" fontId="184" fillId="96" borderId="55" xfId="0" applyFont="1" applyFill="1" applyBorder="1"/>
    <xf numFmtId="164" fontId="184" fillId="0" borderId="55" xfId="0" applyNumberFormat="1" applyFont="1" applyBorder="1"/>
    <xf numFmtId="0" fontId="180" fillId="96" borderId="0" xfId="1033" applyFont="1" applyFill="1" applyAlignment="1">
      <alignment horizontal="left" vertical="top"/>
    </xf>
    <xf numFmtId="37" fontId="161" fillId="54" borderId="33" xfId="1033" applyNumberFormat="1" applyFont="1" applyFill="1" applyBorder="1"/>
    <xf numFmtId="37" fontId="161" fillId="54" borderId="33" xfId="1033" applyNumberFormat="1" applyFont="1" applyFill="1" applyBorder="1" applyAlignment="1">
      <alignment wrapText="1"/>
    </xf>
    <xf numFmtId="37" fontId="157" fillId="54" borderId="76" xfId="1033" applyNumberFormat="1" applyFont="1" applyFill="1" applyBorder="1" applyAlignment="1">
      <alignment horizontal="right" wrapText="1"/>
    </xf>
    <xf numFmtId="0" fontId="139" fillId="54" borderId="33" xfId="1033" applyFont="1" applyFill="1" applyBorder="1" applyAlignment="1">
      <alignment horizontal="right" wrapText="1"/>
    </xf>
    <xf numFmtId="0" fontId="139" fillId="54" borderId="33" xfId="1033" applyFont="1" applyFill="1" applyBorder="1" applyAlignment="1">
      <alignment horizontal="right"/>
    </xf>
    <xf numFmtId="0" fontId="139" fillId="94" borderId="0" xfId="1033" applyFont="1" applyFill="1"/>
    <xf numFmtId="0" fontId="157" fillId="94" borderId="0" xfId="1033" applyFont="1" applyFill="1"/>
    <xf numFmtId="0" fontId="139" fillId="94" borderId="52" xfId="1033" applyFont="1" applyFill="1" applyBorder="1"/>
    <xf numFmtId="0" fontId="157" fillId="96" borderId="0" xfId="1033" applyFont="1" applyFill="1"/>
    <xf numFmtId="37" fontId="157" fillId="96" borderId="0" xfId="1033" applyNumberFormat="1" applyFont="1" applyFill="1"/>
    <xf numFmtId="37" fontId="139" fillId="54" borderId="52" xfId="1033" applyNumberFormat="1" applyFont="1" applyFill="1" applyBorder="1"/>
    <xf numFmtId="37" fontId="139" fillId="96" borderId="0" xfId="1033" applyNumberFormat="1" applyFont="1" applyFill="1" applyAlignment="1">
      <alignment horizontal="left" indent="1"/>
    </xf>
    <xf numFmtId="41" fontId="157" fillId="96" borderId="52" xfId="1033" applyNumberFormat="1" applyFont="1" applyFill="1" applyBorder="1" applyAlignment="1">
      <alignment horizontal="right"/>
    </xf>
    <xf numFmtId="193" fontId="139" fillId="96" borderId="0" xfId="1563" applyNumberFormat="1" applyFont="1" applyFill="1" applyBorder="1" applyAlignment="1" applyProtection="1">
      <alignment horizontal="right"/>
    </xf>
    <xf numFmtId="202" fontId="139" fillId="54" borderId="0" xfId="805" applyNumberFormat="1" applyFont="1" applyFill="1" applyBorder="1" applyAlignment="1" applyProtection="1">
      <alignment horizontal="right"/>
    </xf>
    <xf numFmtId="41" fontId="139" fillId="96" borderId="0" xfId="1033" applyNumberFormat="1" applyFont="1" applyFill="1" applyAlignment="1">
      <alignment horizontal="right"/>
    </xf>
    <xf numFmtId="164" fontId="139" fillId="96" borderId="33" xfId="1033" applyNumberFormat="1" applyFont="1" applyFill="1" applyBorder="1" applyAlignment="1">
      <alignment horizontal="right"/>
    </xf>
    <xf numFmtId="164" fontId="157" fillId="96" borderId="66" xfId="1033" applyNumberFormat="1" applyFont="1" applyFill="1" applyBorder="1" applyAlignment="1">
      <alignment horizontal="right"/>
    </xf>
    <xf numFmtId="37" fontId="157" fillId="0" borderId="0" xfId="1033" applyNumberFormat="1" applyFont="1"/>
    <xf numFmtId="41" fontId="157" fillId="0" borderId="53" xfId="1033" applyNumberFormat="1" applyFont="1" applyBorder="1" applyAlignment="1">
      <alignment horizontal="right"/>
    </xf>
    <xf numFmtId="202" fontId="139" fillId="54" borderId="5" xfId="805" applyNumberFormat="1" applyFont="1" applyFill="1" applyBorder="1" applyAlignment="1" applyProtection="1">
      <alignment horizontal="right"/>
    </xf>
    <xf numFmtId="41" fontId="157" fillId="0" borderId="52" xfId="1033" applyNumberFormat="1" applyFont="1" applyBorder="1" applyAlignment="1">
      <alignment horizontal="right"/>
    </xf>
    <xf numFmtId="41" fontId="157" fillId="0" borderId="66" xfId="1033" applyNumberFormat="1" applyFont="1" applyBorder="1" applyAlignment="1">
      <alignment horizontal="right"/>
    </xf>
    <xf numFmtId="37" fontId="157" fillId="97" borderId="0" xfId="1033" applyNumberFormat="1" applyFont="1" applyFill="1"/>
    <xf numFmtId="41" fontId="157" fillId="97" borderId="60" xfId="1033" applyNumberFormat="1" applyFont="1" applyFill="1" applyBorder="1" applyAlignment="1">
      <alignment horizontal="right"/>
    </xf>
    <xf numFmtId="41" fontId="139" fillId="97" borderId="20" xfId="1033" applyNumberFormat="1" applyFont="1" applyFill="1" applyBorder="1" applyAlignment="1">
      <alignment horizontal="right"/>
    </xf>
    <xf numFmtId="202" fontId="139" fillId="97" borderId="0" xfId="805" applyNumberFormat="1" applyFont="1" applyFill="1" applyBorder="1" applyAlignment="1" applyProtection="1">
      <alignment horizontal="right"/>
    </xf>
    <xf numFmtId="202" fontId="139" fillId="97" borderId="20" xfId="805" applyNumberFormat="1" applyFont="1" applyFill="1" applyBorder="1" applyAlignment="1" applyProtection="1">
      <alignment horizontal="right"/>
    </xf>
    <xf numFmtId="41" fontId="157" fillId="96" borderId="66" xfId="1033" applyNumberFormat="1" applyFont="1" applyFill="1" applyBorder="1" applyAlignment="1">
      <alignment horizontal="right"/>
    </xf>
    <xf numFmtId="202" fontId="139" fillId="97" borderId="5" xfId="805" applyNumberFormat="1" applyFont="1" applyFill="1" applyBorder="1" applyAlignment="1" applyProtection="1">
      <alignment horizontal="right"/>
    </xf>
    <xf numFmtId="164" fontId="157" fillId="97" borderId="52" xfId="1033" applyNumberFormat="1" applyFont="1" applyFill="1" applyBorder="1" applyAlignment="1">
      <alignment horizontal="right"/>
    </xf>
    <xf numFmtId="164" fontId="139" fillId="97" borderId="0" xfId="1033" applyNumberFormat="1" applyFont="1" applyFill="1" applyAlignment="1">
      <alignment horizontal="right"/>
    </xf>
    <xf numFmtId="164" fontId="157" fillId="96" borderId="52" xfId="1033" applyNumberFormat="1" applyFont="1" applyFill="1" applyBorder="1" applyAlignment="1">
      <alignment horizontal="right"/>
    </xf>
    <xf numFmtId="164" fontId="139" fillId="96" borderId="0" xfId="1033" applyNumberFormat="1" applyFont="1" applyFill="1" applyAlignment="1">
      <alignment horizontal="right"/>
    </xf>
    <xf numFmtId="0" fontId="161" fillId="96" borderId="0" xfId="1033" applyFont="1" applyFill="1"/>
    <xf numFmtId="0" fontId="161" fillId="0" borderId="0" xfId="1033" applyFont="1"/>
    <xf numFmtId="202" fontId="239" fillId="0" borderId="52" xfId="1110" applyNumberFormat="1" applyFont="1" applyFill="1" applyBorder="1" applyAlignment="1" applyProtection="1">
      <alignment horizontal="right"/>
    </xf>
    <xf numFmtId="202" fontId="161" fillId="96" borderId="0" xfId="1110" applyNumberFormat="1" applyFont="1" applyFill="1" applyBorder="1" applyAlignment="1" applyProtection="1">
      <alignment horizontal="right"/>
    </xf>
    <xf numFmtId="248" fontId="161" fillId="54" borderId="0" xfId="751" applyNumberFormat="1" applyFont="1" applyFill="1" applyBorder="1" applyAlignment="1" applyProtection="1">
      <alignment horizontal="right"/>
    </xf>
    <xf numFmtId="0" fontId="139" fillId="54" borderId="0" xfId="1033" applyFont="1" applyFill="1" applyAlignment="1">
      <alignment vertical="top"/>
    </xf>
    <xf numFmtId="0" fontId="161" fillId="96" borderId="0" xfId="1033" applyFont="1" applyFill="1" applyAlignment="1">
      <alignment vertical="top"/>
    </xf>
    <xf numFmtId="0" fontId="161" fillId="0" borderId="0" xfId="1033" applyFont="1" applyAlignment="1">
      <alignment vertical="top"/>
    </xf>
    <xf numFmtId="203" fontId="161" fillId="96" borderId="0" xfId="1110" applyNumberFormat="1" applyFont="1" applyFill="1" applyBorder="1" applyAlignment="1" applyProtection="1">
      <alignment horizontal="right" vertical="top"/>
    </xf>
    <xf numFmtId="0" fontId="187" fillId="54" borderId="7" xfId="1033" applyFont="1" applyFill="1" applyBorder="1"/>
    <xf numFmtId="0" fontId="183" fillId="96" borderId="7" xfId="1033" applyFont="1" applyFill="1" applyBorder="1" applyAlignment="1">
      <alignment horizontal="right"/>
    </xf>
    <xf numFmtId="0" fontId="183" fillId="96" borderId="0" xfId="1033" applyFont="1" applyFill="1" applyAlignment="1">
      <alignment horizontal="left" indent="1"/>
    </xf>
    <xf numFmtId="0" fontId="183" fillId="0" borderId="0" xfId="1033" applyFont="1" applyAlignment="1">
      <alignment horizontal="left" indent="1"/>
    </xf>
    <xf numFmtId="0" fontId="153" fillId="96" borderId="0" xfId="1033" applyFont="1" applyFill="1"/>
    <xf numFmtId="37" fontId="241" fillId="54" borderId="0" xfId="1033" applyNumberFormat="1" applyFont="1" applyFill="1" applyAlignment="1">
      <alignment horizontal="right"/>
    </xf>
    <xf numFmtId="0" fontId="241" fillId="54" borderId="0" xfId="1033" applyFont="1" applyFill="1" applyAlignment="1">
      <alignment horizontal="right"/>
    </xf>
    <xf numFmtId="0" fontId="153" fillId="54" borderId="50" xfId="1033" applyFont="1" applyFill="1" applyBorder="1" applyAlignment="1">
      <alignment horizontal="right"/>
    </xf>
    <xf numFmtId="0" fontId="183" fillId="54" borderId="0" xfId="1033" applyFont="1" applyFill="1" applyAlignment="1">
      <alignment horizontal="right"/>
    </xf>
    <xf numFmtId="0" fontId="153" fillId="96" borderId="51" xfId="1033" applyFont="1" applyFill="1" applyBorder="1" applyAlignment="1">
      <alignment horizontal="right"/>
    </xf>
    <xf numFmtId="0" fontId="153" fillId="54" borderId="7" xfId="1033" applyFont="1" applyFill="1" applyBorder="1" applyAlignment="1">
      <alignment horizontal="right"/>
    </xf>
    <xf numFmtId="0" fontId="183" fillId="54" borderId="7" xfId="1033" applyFont="1" applyFill="1" applyBorder="1" applyAlignment="1">
      <alignment horizontal="right"/>
    </xf>
    <xf numFmtId="0" fontId="183" fillId="54" borderId="0" xfId="1033" applyFont="1" applyFill="1" applyAlignment="1">
      <alignment horizontal="left" indent="1"/>
    </xf>
    <xf numFmtId="164" fontId="153" fillId="96" borderId="52" xfId="0" applyNumberFormat="1" applyFont="1" applyFill="1" applyBorder="1"/>
    <xf numFmtId="41" fontId="153" fillId="96" borderId="64" xfId="1033" applyNumberFormat="1" applyFont="1" applyFill="1" applyBorder="1"/>
    <xf numFmtId="164" fontId="183" fillId="96" borderId="0" xfId="0" applyNumberFormat="1" applyFont="1" applyFill="1"/>
    <xf numFmtId="41" fontId="183" fillId="96" borderId="0" xfId="1033" applyNumberFormat="1" applyFont="1" applyFill="1"/>
    <xf numFmtId="164" fontId="183" fillId="96" borderId="0" xfId="1033" applyNumberFormat="1" applyFont="1" applyFill="1"/>
    <xf numFmtId="41" fontId="153" fillId="96" borderId="0" xfId="1033" applyNumberFormat="1" applyFont="1" applyFill="1"/>
    <xf numFmtId="49" fontId="183" fillId="96" borderId="0" xfId="1033" applyNumberFormat="1" applyFont="1" applyFill="1" applyAlignment="1">
      <alignment horizontal="left" wrapText="1" indent="1"/>
    </xf>
    <xf numFmtId="41" fontId="153" fillId="96" borderId="52" xfId="1033" applyNumberFormat="1" applyFont="1" applyFill="1" applyBorder="1"/>
    <xf numFmtId="0" fontId="183" fillId="96" borderId="0" xfId="1033" applyFont="1" applyFill="1" applyAlignment="1">
      <alignment horizontal="left" indent="2"/>
    </xf>
    <xf numFmtId="0" fontId="153" fillId="96" borderId="35" xfId="1033" applyFont="1" applyFill="1" applyBorder="1" applyAlignment="1">
      <alignment horizontal="left"/>
    </xf>
    <xf numFmtId="164" fontId="153" fillId="96" borderId="73" xfId="0" applyNumberFormat="1" applyFont="1" applyFill="1" applyBorder="1"/>
    <xf numFmtId="41" fontId="153" fillId="96" borderId="75" xfId="1033" applyNumberFormat="1" applyFont="1" applyFill="1" applyBorder="1"/>
    <xf numFmtId="164" fontId="183" fillId="96" borderId="35" xfId="0" applyNumberFormat="1" applyFont="1" applyFill="1" applyBorder="1"/>
    <xf numFmtId="41" fontId="183" fillId="96" borderId="35" xfId="1033" applyNumberFormat="1" applyFont="1" applyFill="1" applyBorder="1"/>
    <xf numFmtId="164" fontId="153" fillId="0" borderId="52" xfId="0" applyNumberFormat="1" applyFont="1" applyBorder="1"/>
    <xf numFmtId="0" fontId="153" fillId="96" borderId="35" xfId="1033" applyFont="1" applyFill="1" applyBorder="1"/>
    <xf numFmtId="164" fontId="153" fillId="0" borderId="73" xfId="0" applyNumberFormat="1" applyFont="1" applyBorder="1"/>
    <xf numFmtId="41" fontId="153" fillId="96" borderId="35" xfId="1033" applyNumberFormat="1" applyFont="1" applyFill="1" applyBorder="1"/>
    <xf numFmtId="41" fontId="153" fillId="54" borderId="0" xfId="1033" applyNumberFormat="1" applyFont="1" applyFill="1"/>
    <xf numFmtId="164" fontId="153" fillId="96" borderId="52" xfId="0" applyNumberFormat="1" applyFont="1" applyFill="1" applyBorder="1" applyAlignment="1">
      <alignment horizontal="right"/>
    </xf>
    <xf numFmtId="191" fontId="183" fillId="96" borderId="0" xfId="724" applyNumberFormat="1" applyFont="1" applyFill="1" applyBorder="1" applyAlignment="1" applyProtection="1">
      <alignment horizontal="right"/>
    </xf>
    <xf numFmtId="187" fontId="153" fillId="96" borderId="53" xfId="1033" applyNumberFormat="1" applyFont="1" applyFill="1" applyBorder="1"/>
    <xf numFmtId="41" fontId="153" fillId="96" borderId="54" xfId="1033" applyNumberFormat="1" applyFont="1" applyFill="1" applyBorder="1"/>
    <xf numFmtId="187" fontId="183" fillId="96" borderId="5" xfId="1033" applyNumberFormat="1" applyFont="1" applyFill="1" applyBorder="1"/>
    <xf numFmtId="164" fontId="183" fillId="96" borderId="57" xfId="0" applyNumberFormat="1" applyFont="1" applyFill="1" applyBorder="1"/>
    <xf numFmtId="191" fontId="183" fillId="96" borderId="5" xfId="724" applyNumberFormat="1" applyFont="1" applyFill="1" applyBorder="1" applyAlignment="1" applyProtection="1">
      <alignment horizontal="right"/>
    </xf>
    <xf numFmtId="0" fontId="183" fillId="96" borderId="35" xfId="1033" applyFont="1" applyFill="1" applyBorder="1"/>
    <xf numFmtId="191" fontId="183" fillId="96" borderId="35" xfId="724" applyNumberFormat="1" applyFont="1" applyFill="1" applyBorder="1" applyAlignment="1" applyProtection="1">
      <alignment horizontal="right"/>
    </xf>
    <xf numFmtId="164" fontId="153" fillId="96" borderId="74" xfId="0" applyNumberFormat="1" applyFont="1" applyFill="1" applyBorder="1"/>
    <xf numFmtId="41" fontId="153" fillId="96" borderId="59" xfId="1033" applyNumberFormat="1" applyFont="1" applyFill="1" applyBorder="1"/>
    <xf numFmtId="191" fontId="183" fillId="96" borderId="57" xfId="724" applyNumberFormat="1" applyFont="1" applyFill="1" applyBorder="1" applyAlignment="1" applyProtection="1">
      <alignment horizontal="right"/>
    </xf>
    <xf numFmtId="187" fontId="183" fillId="54" borderId="57" xfId="1033" applyNumberFormat="1" applyFont="1" applyFill="1" applyBorder="1"/>
    <xf numFmtId="164" fontId="183" fillId="0" borderId="0" xfId="0" applyNumberFormat="1" applyFont="1"/>
    <xf numFmtId="0" fontId="187" fillId="54" borderId="7" xfId="1033" applyFont="1" applyFill="1" applyBorder="1" applyAlignment="1">
      <alignment wrapText="1"/>
    </xf>
    <xf numFmtId="0" fontId="153" fillId="96" borderId="7" xfId="1033" applyFont="1" applyFill="1" applyBorder="1" applyAlignment="1">
      <alignment horizontal="right" wrapText="1"/>
    </xf>
    <xf numFmtId="0" fontId="187" fillId="54" borderId="0" xfId="1033" applyFont="1" applyFill="1" applyAlignment="1">
      <alignment wrapText="1"/>
    </xf>
    <xf numFmtId="0" fontId="183" fillId="96" borderId="7" xfId="1033" applyFont="1" applyFill="1" applyBorder="1" applyAlignment="1">
      <alignment horizontal="right" wrapText="1"/>
    </xf>
    <xf numFmtId="0" fontId="183" fillId="54" borderId="7" xfId="1033" applyFont="1" applyFill="1" applyBorder="1" applyAlignment="1">
      <alignment horizontal="right" wrapText="1"/>
    </xf>
    <xf numFmtId="191" fontId="153" fillId="96" borderId="0" xfId="724" applyNumberFormat="1" applyFont="1" applyFill="1" applyBorder="1" applyAlignment="1" applyProtection="1">
      <alignment horizontal="right"/>
    </xf>
    <xf numFmtId="49" fontId="183" fillId="54" borderId="0" xfId="1033" applyNumberFormat="1" applyFont="1" applyFill="1" applyAlignment="1">
      <alignment horizontal="left" wrapText="1" indent="1"/>
    </xf>
    <xf numFmtId="49" fontId="183" fillId="96" borderId="0" xfId="1033" applyNumberFormat="1" applyFont="1" applyFill="1" applyAlignment="1">
      <alignment horizontal="left" indent="1"/>
    </xf>
    <xf numFmtId="191" fontId="153" fillId="0" borderId="0" xfId="724" applyNumberFormat="1" applyFont="1" applyFill="1" applyBorder="1" applyAlignment="1" applyProtection="1">
      <alignment horizontal="right"/>
    </xf>
    <xf numFmtId="191" fontId="183" fillId="0" borderId="0" xfId="724" applyNumberFormat="1" applyFont="1" applyFill="1" applyBorder="1" applyAlignment="1" applyProtection="1">
      <alignment horizontal="right"/>
    </xf>
    <xf numFmtId="0" fontId="183" fillId="0" borderId="0" xfId="1033" applyFont="1" applyAlignment="1">
      <alignment horizontal="left" indent="2"/>
    </xf>
    <xf numFmtId="0" fontId="153" fillId="0" borderId="35" xfId="1033" applyFont="1" applyBorder="1" applyAlignment="1">
      <alignment horizontal="left"/>
    </xf>
    <xf numFmtId="191" fontId="153" fillId="0" borderId="35" xfId="724" applyNumberFormat="1" applyFont="1" applyFill="1" applyBorder="1" applyAlignment="1" applyProtection="1">
      <alignment horizontal="right"/>
    </xf>
    <xf numFmtId="0" fontId="153" fillId="0" borderId="0" xfId="1033" applyFont="1" applyAlignment="1">
      <alignment horizontal="left"/>
    </xf>
    <xf numFmtId="0" fontId="153" fillId="96" borderId="0" xfId="1033" applyFont="1" applyFill="1" applyAlignment="1">
      <alignment horizontal="left"/>
    </xf>
    <xf numFmtId="0" fontId="183" fillId="96" borderId="0" xfId="1033" applyFont="1" applyFill="1" applyAlignment="1">
      <alignment horizontal="left"/>
    </xf>
    <xf numFmtId="191" fontId="183" fillId="0" borderId="0" xfId="1594" applyNumberFormat="1" applyFont="1" applyFill="1" applyBorder="1" applyAlignment="1" applyProtection="1">
      <alignment horizontal="right"/>
    </xf>
    <xf numFmtId="191" fontId="183" fillId="96" borderId="35" xfId="1594" applyNumberFormat="1" applyFont="1" applyFill="1" applyBorder="1" applyAlignment="1" applyProtection="1">
      <alignment horizontal="right"/>
    </xf>
    <xf numFmtId="191" fontId="153" fillId="96" borderId="5" xfId="724" applyNumberFormat="1" applyFont="1" applyFill="1" applyBorder="1" applyAlignment="1" applyProtection="1">
      <alignment horizontal="right"/>
    </xf>
    <xf numFmtId="0" fontId="183" fillId="0" borderId="35" xfId="1033" applyFont="1" applyBorder="1"/>
    <xf numFmtId="191" fontId="153" fillId="96" borderId="35" xfId="724" applyNumberFormat="1" applyFont="1" applyFill="1" applyBorder="1" applyAlignment="1" applyProtection="1">
      <alignment horizontal="right"/>
    </xf>
    <xf numFmtId="191" fontId="153" fillId="0" borderId="57" xfId="724" applyNumberFormat="1" applyFont="1" applyFill="1" applyBorder="1" applyAlignment="1" applyProtection="1">
      <alignment horizontal="right"/>
    </xf>
    <xf numFmtId="191" fontId="183" fillId="54" borderId="57" xfId="724" applyNumberFormat="1" applyFont="1" applyFill="1" applyBorder="1" applyAlignment="1" applyProtection="1">
      <alignment horizontal="right"/>
    </xf>
    <xf numFmtId="245" fontId="153" fillId="54" borderId="0" xfId="1033" quotePrefix="1" applyNumberFormat="1" applyFont="1" applyFill="1" applyAlignment="1">
      <alignment horizontal="right"/>
    </xf>
    <xf numFmtId="245" fontId="183" fillId="54" borderId="0" xfId="1033" quotePrefix="1" applyNumberFormat="1" applyFont="1" applyFill="1" applyAlignment="1">
      <alignment horizontal="right"/>
    </xf>
    <xf numFmtId="0" fontId="153" fillId="96" borderId="7" xfId="1033" applyFont="1" applyFill="1" applyBorder="1" applyAlignment="1">
      <alignment horizontal="right"/>
    </xf>
    <xf numFmtId="0" fontId="242" fillId="54" borderId="0" xfId="1033" applyFont="1" applyFill="1"/>
    <xf numFmtId="233" fontId="153" fillId="0" borderId="0" xfId="753" applyNumberFormat="1" applyFont="1" applyFill="1" applyBorder="1" applyProtection="1"/>
    <xf numFmtId="233" fontId="183" fillId="0" borderId="0" xfId="753" applyNumberFormat="1" applyFont="1" applyFill="1" applyBorder="1" applyProtection="1"/>
    <xf numFmtId="257" fontId="240" fillId="96" borderId="0" xfId="753" applyNumberFormat="1" applyFont="1" applyFill="1" applyBorder="1" applyProtection="1"/>
    <xf numFmtId="0" fontId="153" fillId="96" borderId="0" xfId="1033" applyFont="1" applyFill="1" applyAlignment="1">
      <alignment horizontal="center"/>
    </xf>
    <xf numFmtId="233" fontId="183" fillId="96" borderId="0" xfId="753" applyNumberFormat="1" applyFont="1" applyFill="1" applyBorder="1" applyProtection="1"/>
    <xf numFmtId="257" fontId="183" fillId="0" borderId="0" xfId="753" applyNumberFormat="1" applyFont="1" applyFill="1" applyBorder="1" applyProtection="1"/>
    <xf numFmtId="233" fontId="243" fillId="0" borderId="0" xfId="753" applyNumberFormat="1" applyFont="1" applyFill="1" applyBorder="1" applyProtection="1"/>
    <xf numFmtId="41" fontId="153" fillId="0" borderId="0" xfId="753" applyNumberFormat="1" applyFont="1" applyFill="1" applyBorder="1" applyProtection="1"/>
    <xf numFmtId="41" fontId="183" fillId="0" borderId="0" xfId="753" applyNumberFormat="1" applyFont="1" applyFill="1" applyBorder="1" applyProtection="1"/>
    <xf numFmtId="41" fontId="243" fillId="0" borderId="0" xfId="753" applyNumberFormat="1" applyFont="1" applyFill="1" applyBorder="1" applyProtection="1"/>
    <xf numFmtId="0" fontId="153" fillId="0" borderId="0" xfId="1033" applyFont="1" applyAlignment="1">
      <alignment horizontal="center"/>
    </xf>
    <xf numFmtId="233" fontId="243" fillId="0" borderId="5" xfId="753" applyNumberFormat="1" applyFont="1" applyFill="1" applyBorder="1" applyProtection="1"/>
    <xf numFmtId="233" fontId="183" fillId="0" borderId="5" xfId="753" applyNumberFormat="1" applyFont="1" applyFill="1" applyBorder="1" applyProtection="1"/>
    <xf numFmtId="0" fontId="183" fillId="0" borderId="0" xfId="1033" applyFont="1" applyAlignment="1">
      <alignment horizontal="center"/>
    </xf>
    <xf numFmtId="233" fontId="183" fillId="0" borderId="67" xfId="753" applyNumberFormat="1" applyFont="1" applyFill="1" applyBorder="1" applyProtection="1"/>
    <xf numFmtId="233" fontId="183" fillId="0" borderId="33" xfId="753" applyNumberFormat="1" applyFont="1" applyFill="1" applyBorder="1" applyProtection="1"/>
    <xf numFmtId="233" fontId="183" fillId="0" borderId="20" xfId="753" applyNumberFormat="1" applyFont="1" applyFill="1" applyBorder="1" applyProtection="1"/>
    <xf numFmtId="0" fontId="153" fillId="96" borderId="7" xfId="1033" applyFont="1" applyFill="1" applyBorder="1"/>
    <xf numFmtId="233" fontId="153" fillId="0" borderId="7" xfId="753" applyNumberFormat="1" applyFont="1" applyFill="1" applyBorder="1" applyProtection="1"/>
    <xf numFmtId="233" fontId="183" fillId="0" borderId="7" xfId="753" applyNumberFormat="1" applyFont="1" applyFill="1" applyBorder="1" applyProtection="1"/>
    <xf numFmtId="0" fontId="242" fillId="96" borderId="0" xfId="1033" applyFont="1" applyFill="1"/>
    <xf numFmtId="233" fontId="244" fillId="0" borderId="0" xfId="753" applyNumberFormat="1" applyFont="1" applyFill="1" applyBorder="1" applyProtection="1"/>
    <xf numFmtId="41" fontId="153" fillId="96" borderId="0" xfId="753" applyNumberFormat="1" applyFont="1" applyFill="1" applyBorder="1" applyProtection="1"/>
    <xf numFmtId="233" fontId="153" fillId="96" borderId="0" xfId="753" applyNumberFormat="1" applyFont="1" applyFill="1" applyBorder="1" applyProtection="1"/>
    <xf numFmtId="41" fontId="243" fillId="0" borderId="33" xfId="753" applyNumberFormat="1" applyFont="1" applyFill="1" applyBorder="1" applyProtection="1"/>
    <xf numFmtId="41" fontId="183" fillId="0" borderId="33" xfId="753" applyNumberFormat="1" applyFont="1" applyFill="1" applyBorder="1" applyProtection="1"/>
    <xf numFmtId="0" fontId="153" fillId="96" borderId="33" xfId="1033" applyFont="1" applyFill="1" applyBorder="1"/>
    <xf numFmtId="233" fontId="153" fillId="96" borderId="57" xfId="753" applyNumberFormat="1" applyFont="1" applyFill="1" applyBorder="1" applyProtection="1"/>
    <xf numFmtId="233" fontId="243" fillId="96" borderId="57" xfId="753" applyNumberFormat="1" applyFont="1" applyFill="1" applyBorder="1" applyProtection="1"/>
    <xf numFmtId="233" fontId="183" fillId="0" borderId="57" xfId="753" applyNumberFormat="1" applyFont="1" applyFill="1" applyBorder="1" applyProtection="1"/>
    <xf numFmtId="251" fontId="153" fillId="96" borderId="57" xfId="753" applyNumberFormat="1" applyFont="1" applyFill="1" applyBorder="1" applyProtection="1"/>
    <xf numFmtId="262" fontId="153" fillId="0" borderId="19" xfId="753" applyNumberFormat="1" applyFont="1" applyFill="1" applyBorder="1" applyProtection="1"/>
    <xf numFmtId="251" fontId="183" fillId="0" borderId="57" xfId="753" applyNumberFormat="1" applyFont="1" applyFill="1" applyBorder="1" applyProtection="1"/>
    <xf numFmtId="0" fontId="245" fillId="96" borderId="0" xfId="1033" applyFont="1" applyFill="1" applyAlignment="1">
      <alignment wrapText="1"/>
    </xf>
    <xf numFmtId="203" fontId="239" fillId="0" borderId="0" xfId="1110" applyNumberFormat="1" applyFont="1" applyFill="1" applyBorder="1" applyAlignment="1" applyProtection="1">
      <alignment horizontal="right" vertical="top"/>
    </xf>
    <xf numFmtId="0" fontId="149" fillId="0" borderId="0" xfId="1033" applyFont="1" applyAlignment="1">
      <alignment horizontal="left" indent="1"/>
    </xf>
    <xf numFmtId="187" fontId="67" fillId="0" borderId="53" xfId="1033" applyNumberFormat="1" applyFont="1" applyBorder="1" applyAlignment="1">
      <alignment horizontal="right" vertical="center"/>
    </xf>
    <xf numFmtId="187" fontId="67" fillId="0" borderId="52" xfId="1033" applyNumberFormat="1" applyFont="1" applyBorder="1" applyAlignment="1">
      <alignment horizontal="right" vertical="center"/>
    </xf>
    <xf numFmtId="249" fontId="189" fillId="0" borderId="63" xfId="0" applyNumberFormat="1" applyFont="1" applyBorder="1"/>
    <xf numFmtId="252" fontId="202" fillId="0" borderId="61" xfId="1033" applyNumberFormat="1" applyFont="1" applyBorder="1"/>
    <xf numFmtId="256" fontId="149" fillId="54" borderId="0" xfId="751" applyNumberFormat="1" applyFont="1" applyFill="1" applyBorder="1" applyAlignment="1" applyProtection="1">
      <alignment horizontal="right" vertical="center"/>
    </xf>
    <xf numFmtId="41" fontId="67" fillId="96" borderId="0" xfId="1033" applyNumberFormat="1" applyFont="1" applyFill="1"/>
    <xf numFmtId="41" fontId="67" fillId="96" borderId="33" xfId="1033" applyNumberFormat="1" applyFont="1" applyFill="1" applyBorder="1"/>
    <xf numFmtId="187" fontId="67" fillId="96" borderId="0" xfId="1033" applyNumberFormat="1" applyFont="1" applyFill="1" applyAlignment="1">
      <alignment horizontal="right"/>
    </xf>
    <xf numFmtId="255" fontId="67" fillId="96" borderId="20" xfId="1033" applyNumberFormat="1" applyFont="1" applyFill="1" applyBorder="1" applyAlignment="1">
      <alignment horizontal="right"/>
    </xf>
    <xf numFmtId="10" fontId="67" fillId="96" borderId="0" xfId="1110" applyNumberFormat="1" applyFont="1" applyFill="1" applyBorder="1" applyAlignment="1" applyProtection="1"/>
    <xf numFmtId="202" fontId="139" fillId="96" borderId="0" xfId="805" applyNumberFormat="1" applyFont="1" applyFill="1" applyBorder="1" applyAlignment="1" applyProtection="1">
      <alignment horizontal="right"/>
    </xf>
    <xf numFmtId="203" fontId="239" fillId="96" borderId="63" xfId="1110" applyNumberFormat="1" applyFont="1" applyFill="1" applyBorder="1" applyAlignment="1" applyProtection="1">
      <alignment horizontal="right" vertical="top"/>
    </xf>
    <xf numFmtId="248" fontId="161" fillId="96" borderId="0" xfId="751" applyNumberFormat="1" applyFont="1" applyFill="1" applyBorder="1" applyAlignment="1" applyProtection="1">
      <alignment horizontal="right"/>
    </xf>
    <xf numFmtId="164" fontId="154" fillId="96" borderId="0" xfId="1033" applyNumberFormat="1" applyFont="1" applyFill="1" applyAlignment="1">
      <alignment vertical="center"/>
    </xf>
    <xf numFmtId="246" fontId="202" fillId="96" borderId="52" xfId="1033" applyNumberFormat="1" applyFont="1" applyFill="1" applyBorder="1" applyAlignment="1">
      <alignment horizontal="right"/>
    </xf>
    <xf numFmtId="252" fontId="202" fillId="96" borderId="51" xfId="823" applyNumberFormat="1" applyFont="1" applyFill="1" applyBorder="1" applyAlignment="1" applyProtection="1"/>
    <xf numFmtId="252" fontId="201" fillId="96" borderId="7" xfId="823" applyNumberFormat="1" applyFont="1" applyFill="1" applyBorder="1" applyAlignment="1" applyProtection="1"/>
    <xf numFmtId="254" fontId="202" fillId="96" borderId="0" xfId="1033" applyNumberFormat="1" applyFont="1" applyFill="1"/>
    <xf numFmtId="252" fontId="156" fillId="96" borderId="7" xfId="1033" applyNumberFormat="1" applyFont="1" applyFill="1" applyBorder="1"/>
    <xf numFmtId="247" fontId="200" fillId="96" borderId="0" xfId="823" applyNumberFormat="1" applyFont="1" applyFill="1" applyBorder="1" applyProtection="1"/>
    <xf numFmtId="257" fontId="243" fillId="0" borderId="0" xfId="753" applyNumberFormat="1" applyFont="1" applyFill="1" applyBorder="1" applyProtection="1"/>
    <xf numFmtId="233" fontId="243" fillId="0" borderId="33" xfId="753" applyNumberFormat="1" applyFont="1" applyFill="1" applyBorder="1" applyProtection="1"/>
    <xf numFmtId="233" fontId="243" fillId="0" borderId="20" xfId="753" applyNumberFormat="1" applyFont="1" applyFill="1" applyBorder="1" applyProtection="1"/>
    <xf numFmtId="233" fontId="243" fillId="0" borderId="7" xfId="753" applyNumberFormat="1" applyFont="1" applyFill="1" applyBorder="1" applyProtection="1"/>
    <xf numFmtId="0" fontId="243" fillId="0" borderId="0" xfId="1033" applyFont="1" applyAlignment="1">
      <alignment horizontal="center"/>
    </xf>
    <xf numFmtId="233" fontId="243" fillId="0" borderId="67" xfId="753" applyNumberFormat="1" applyFont="1" applyFill="1" applyBorder="1" applyProtection="1"/>
    <xf numFmtId="41" fontId="67" fillId="0" borderId="0" xfId="1033" applyNumberFormat="1" applyFont="1"/>
    <xf numFmtId="233" fontId="184" fillId="96" borderId="33" xfId="1033" applyNumberFormat="1" applyFont="1" applyFill="1" applyBorder="1"/>
    <xf numFmtId="164" fontId="184" fillId="96" borderId="33" xfId="1033" applyNumberFormat="1" applyFont="1" applyFill="1" applyBorder="1"/>
    <xf numFmtId="164" fontId="189" fillId="0" borderId="66" xfId="1033" applyNumberFormat="1" applyFont="1" applyBorder="1"/>
    <xf numFmtId="164" fontId="189" fillId="0" borderId="63" xfId="1033" applyNumberFormat="1" applyFont="1" applyBorder="1"/>
    <xf numFmtId="164" fontId="184" fillId="0" borderId="0" xfId="1033" applyNumberFormat="1" applyFont="1"/>
    <xf numFmtId="164" fontId="189" fillId="0" borderId="53" xfId="1033" applyNumberFormat="1" applyFont="1" applyBorder="1"/>
    <xf numFmtId="233" fontId="184" fillId="96" borderId="54" xfId="1033" applyNumberFormat="1" applyFont="1" applyFill="1" applyBorder="1"/>
    <xf numFmtId="164" fontId="184" fillId="96" borderId="5" xfId="1033" applyNumberFormat="1" applyFont="1" applyFill="1" applyBorder="1"/>
    <xf numFmtId="202" fontId="184" fillId="96" borderId="48" xfId="751" applyNumberFormat="1" applyFont="1" applyFill="1" applyBorder="1" applyAlignment="1" applyProtection="1">
      <alignment horizontal="right"/>
    </xf>
    <xf numFmtId="191" fontId="153" fillId="96" borderId="0" xfId="1594" applyNumberFormat="1" applyFont="1" applyFill="1" applyBorder="1" applyAlignment="1" applyProtection="1">
      <alignment horizontal="right"/>
    </xf>
    <xf numFmtId="191" fontId="153" fillId="96" borderId="35" xfId="1594" applyNumberFormat="1" applyFont="1" applyFill="1" applyBorder="1" applyAlignment="1" applyProtection="1">
      <alignment horizontal="right"/>
    </xf>
    <xf numFmtId="164" fontId="189" fillId="96" borderId="66" xfId="1033" applyNumberFormat="1" applyFont="1" applyFill="1" applyBorder="1"/>
    <xf numFmtId="164" fontId="184" fillId="96" borderId="47" xfId="1033" applyNumberFormat="1" applyFont="1" applyFill="1" applyBorder="1"/>
    <xf numFmtId="164" fontId="189" fillId="96" borderId="63" xfId="1033" applyNumberFormat="1" applyFont="1" applyFill="1" applyBorder="1"/>
    <xf numFmtId="164" fontId="184" fillId="96" borderId="48" xfId="1033" applyNumberFormat="1" applyFont="1" applyFill="1" applyBorder="1"/>
    <xf numFmtId="164" fontId="189" fillId="96" borderId="53" xfId="1033" applyNumberFormat="1" applyFont="1" applyFill="1" applyBorder="1"/>
    <xf numFmtId="0" fontId="202" fillId="0" borderId="0" xfId="1033" applyFont="1" applyAlignment="1">
      <alignment horizontal="right"/>
    </xf>
    <xf numFmtId="0" fontId="162" fillId="96" borderId="0" xfId="1033" applyFont="1" applyFill="1" applyAlignment="1">
      <alignment vertical="top" wrapText="1"/>
    </xf>
    <xf numFmtId="0" fontId="162" fillId="96" borderId="0" xfId="1033" applyFont="1" applyFill="1" applyAlignment="1">
      <alignment vertical="top"/>
    </xf>
    <xf numFmtId="0" fontId="162" fillId="96" borderId="0" xfId="1033" applyFont="1" applyFill="1" applyAlignment="1">
      <alignment horizontal="left" vertical="top" wrapText="1"/>
    </xf>
    <xf numFmtId="37" fontId="8" fillId="96" borderId="0" xfId="1033" applyNumberFormat="1" applyFont="1" applyFill="1" applyAlignment="1">
      <alignment horizontal="left" vertical="top" wrapText="1"/>
    </xf>
    <xf numFmtId="0" fontId="8" fillId="0" borderId="0" xfId="1033" applyFont="1" applyAlignment="1">
      <alignment horizontal="left" vertical="top" wrapText="1"/>
    </xf>
    <xf numFmtId="37" fontId="185" fillId="54" borderId="33" xfId="1033" applyNumberFormat="1" applyFont="1" applyFill="1" applyBorder="1" applyAlignment="1">
      <alignment horizontal="left" wrapText="1"/>
    </xf>
    <xf numFmtId="0" fontId="8" fillId="96" borderId="0" xfId="1033" applyFont="1" applyFill="1" applyAlignment="1">
      <alignment horizontal="left" vertical="top" wrapText="1"/>
    </xf>
    <xf numFmtId="0" fontId="8" fillId="95" borderId="0" xfId="0" applyFont="1" applyFill="1" applyAlignment="1">
      <alignment horizontal="left" vertical="top" wrapText="1"/>
    </xf>
    <xf numFmtId="37" fontId="158" fillId="54" borderId="7" xfId="1033" applyNumberFormat="1" applyFont="1" applyFill="1" applyBorder="1" applyAlignment="1">
      <alignment horizontal="left" wrapText="1"/>
    </xf>
    <xf numFmtId="37" fontId="158" fillId="54" borderId="7" xfId="1033" applyNumberFormat="1" applyFont="1" applyFill="1" applyBorder="1" applyAlignment="1">
      <alignment horizontal="left"/>
    </xf>
    <xf numFmtId="0" fontId="172" fillId="96" borderId="0" xfId="0" applyFont="1" applyFill="1" applyAlignment="1">
      <alignment horizontal="left" vertical="top" wrapText="1"/>
    </xf>
    <xf numFmtId="0" fontId="172" fillId="0" borderId="0" xfId="1033" applyFont="1" applyAlignment="1">
      <alignment horizontal="left" vertical="top" wrapText="1"/>
    </xf>
    <xf numFmtId="0" fontId="155" fillId="0" borderId="0" xfId="1033" applyFont="1" applyAlignment="1">
      <alignment horizontal="left" vertical="top" wrapText="1"/>
    </xf>
    <xf numFmtId="0" fontId="155" fillId="96" borderId="0" xfId="1033" applyFont="1" applyFill="1" applyAlignment="1">
      <alignment horizontal="left" vertical="top" wrapText="1"/>
    </xf>
    <xf numFmtId="0" fontId="201" fillId="0" borderId="0" xfId="1033" applyFont="1" applyAlignment="1">
      <alignment horizontal="left" vertical="top" wrapText="1"/>
    </xf>
    <xf numFmtId="0" fontId="204" fillId="0" borderId="0" xfId="1033" applyFont="1" applyAlignment="1">
      <alignment horizontal="left" wrapText="1"/>
    </xf>
    <xf numFmtId="0" fontId="149" fillId="96" borderId="0" xfId="1033" applyFont="1" applyFill="1" applyAlignment="1">
      <alignment horizontal="left" vertical="top" wrapText="1"/>
    </xf>
    <xf numFmtId="0" fontId="183" fillId="96" borderId="0" xfId="1033" applyFont="1" applyFill="1" applyAlignment="1">
      <alignment horizontal="left" vertical="top" wrapText="1"/>
    </xf>
  </cellXfs>
  <cellStyles count="1666">
    <cellStyle name=" Writer Import]_x000d__x000a_Display Dialog=No_x000d__x000a__x000d__x000a_[Horizontal Arrange]_x000d__x000a_Dimensions Interlocking=Yes_x000d__x000a_Sum Hierarchy=Yes_x000d__x000a_Generate" xfId="1" xr:uid="{00000000-0005-0000-0000-000000000000}"/>
    <cellStyle name=" Writer Import]_x000d__x000a_Display Dialog=No_x000d__x000a__x000d__x000a_[Horizontal Arrange]_x000d__x000a_Dimensions Interlocking=Yes_x000d__x000a_Sum Hierarchy=Yes_x000d__x000a_Generate 2" xfId="2" xr:uid="{00000000-0005-0000-0000-000001000000}"/>
    <cellStyle name="#,##0" xfId="3" xr:uid="{00000000-0005-0000-0000-000002000000}"/>
    <cellStyle name="#,##0.00¢/kWh" xfId="4" xr:uid="{00000000-0005-0000-0000-000003000000}"/>
    <cellStyle name="$k" xfId="5" xr:uid="{00000000-0005-0000-0000-000004000000}"/>
    <cellStyle name="%" xfId="6" xr:uid="{00000000-0005-0000-0000-000005000000}"/>
    <cellStyle name="% 2" xfId="7" xr:uid="{00000000-0005-0000-0000-000006000000}"/>
    <cellStyle name="******************************************" xfId="8" xr:uid="{00000000-0005-0000-0000-000007000000}"/>
    <cellStyle name="???b???b???b???b???b???b???b???b???b???b???b???b???b???b???b???b???b???b???b???b???b???b???b???b??" xfId="9" xr:uid="{00000000-0005-0000-0000-000008000000}"/>
    <cellStyle name="???b???b???b???b???b???b???b???b???b???b???b¯??b???b???b???b???b???b???b???b???b???b???b???b???b??" xfId="10" xr:uid="{00000000-0005-0000-0000-000009000000}"/>
    <cellStyle name="???b???b£??b???b???b???b??ßb???b???b???b???b???b???b???b???b???b???b???b???b???b???b???b¯??b???b??" xfId="11" xr:uid="{00000000-0005-0000-0000-00000A000000}"/>
    <cellStyle name="???b??ßb???b???b???b???b???b???b???b???b???b???b???b???b???b???b???b¯??b???b???b???b???b???b???b??" xfId="12" xr:uid="{00000000-0005-0000-0000-00000B000000}"/>
    <cellStyle name="??b???b???b???b???b???b???b???b???b???b???b???b???b??_x0003_b???b???b???b???b???b???b???b???b???b???b???b???b???b???b???b???b???b???b???b???b???b???b???b???b???b???b???b???b???b???b???b???b???b???b???b???b???b???b???b???b???b???b???b???b???b?" xfId="13" xr:uid="{00000000-0005-0000-0000-00000C000000}"/>
    <cellStyle name="??b??_x0003_b???b???b???b???b???b???b???b???b???b???b???b???b???b???b???b???b???b???b???b???b???b???b???b???b???b???b???b???b???b???b???b???b???b???b???b???b???b???b???b???b???b???b???b???b???b???b???b???b???b???b???b???b???b???b???b???b???b???b???b???b???b?" xfId="14" xr:uid="{00000000-0005-0000-0000-00000D000000}"/>
    <cellStyle name="?b???b???b???b??" xfId="15" xr:uid="{00000000-0005-0000-0000-00000E000000}"/>
    <cellStyle name="_051024 Departmental YEE" xfId="16" xr:uid="{00000000-0005-0000-0000-00000F000000}"/>
    <cellStyle name="_051024 Departmental YEE1" xfId="17" xr:uid="{00000000-0005-0000-0000-000010000000}"/>
    <cellStyle name="_070430 - BRS YEE" xfId="18" xr:uid="{00000000-0005-0000-0000-000011000000}"/>
    <cellStyle name="_070501 - BRS 2007-2009 Three Year Plan Evolution" xfId="19" xr:uid="{00000000-0005-0000-0000-000012000000}"/>
    <cellStyle name="_070501 - BRS 2007-2009 Three Year Plan Refresh - DRAFT" xfId="20" xr:uid="{00000000-0005-0000-0000-000013000000}"/>
    <cellStyle name="_070501 - BRS YEE" xfId="21" xr:uid="{00000000-0005-0000-0000-000014000000}"/>
    <cellStyle name="_121306 Bell Mobility Wireless WD9 Deckv2" xfId="22" xr:uid="{00000000-0005-0000-0000-000015000000}"/>
    <cellStyle name="_2005 FY" xfId="23" xr:uid="{00000000-0005-0000-0000-000016000000}"/>
    <cellStyle name="_2005 FY_Wireless Report_MASTER TO USE" xfId="24" xr:uid="{00000000-0005-0000-0000-000017000000}"/>
    <cellStyle name="_2006 12 ABC Demand impact on Prod to Cath" xfId="25" xr:uid="{00000000-0005-0000-0000-000018000000}"/>
    <cellStyle name="_2006 BEV Allocations (Monthly Distribution) 12-22" xfId="26" xr:uid="{00000000-0005-0000-0000-000019000000}"/>
    <cellStyle name="_2006 CAPEX Plan_V0.50_SUMMARY by Segment" xfId="27" xr:uid="{00000000-0005-0000-0000-00001A000000}"/>
    <cellStyle name="_2006 -MobilityBDI1" xfId="28" xr:uid="{00000000-0005-0000-0000-00001B000000}"/>
    <cellStyle name="_2006 Opex Consolidated-including reductions V Mar 1" xfId="29" xr:uid="{00000000-0005-0000-0000-00001C000000}"/>
    <cellStyle name="_2006 Opex Consolidated-including reductions V Mar 13" xfId="30" xr:uid="{00000000-0005-0000-0000-00001D000000}"/>
    <cellStyle name="_2006 Volumes for drivers - Oct 4" xfId="31" xr:uid="{00000000-0005-0000-0000-00001E000000}"/>
    <cellStyle name="_20060822_Reporting and Metrics Status aug23 v2" xfId="32" xr:uid="{00000000-0005-0000-0000-00001F000000}"/>
    <cellStyle name="_2007 01 Deferred revenue and costs summary" xfId="33" xr:uid="{00000000-0005-0000-0000-000020000000}"/>
    <cellStyle name="_2007 Tech Work Program Input WT Consolidated v1 2 JG" xfId="34" xr:uid="{00000000-0005-0000-0000-000021000000}"/>
    <cellStyle name="_2007-09 Plan - Mobility_Sept 18 Revised" xfId="35" xr:uid="{00000000-0005-0000-0000-000022000000}"/>
    <cellStyle name="_4630058 &amp; 4630067 2007" xfId="36" xr:uid="{00000000-0005-0000-0000-000023000000}"/>
    <cellStyle name="_Actuals 2005-01 to 06" xfId="37" xr:uid="{00000000-0005-0000-0000-000024000000}"/>
    <cellStyle name="_August Capital Flash1" xfId="38" xr:uid="{00000000-0005-0000-0000-000025000000}"/>
    <cellStyle name="_Base YEE June 1st 2005" xfId="39" xr:uid="{00000000-0005-0000-0000-000026000000}"/>
    <cellStyle name="_BCE YEE8 with elims- do not use (aug06)" xfId="40" xr:uid="{00000000-0005-0000-0000-000027000000}"/>
    <cellStyle name="_Bell Aliant Forecast template for BU (APRIL YEE)s" xfId="41" xr:uid="{00000000-0005-0000-0000-000028000000}"/>
    <cellStyle name="_Bell Residential Services YEE Nov3rd" xfId="42" xr:uid="{00000000-0005-0000-0000-000029000000}"/>
    <cellStyle name="_Bell Residential Services YEE Nov3rd1" xfId="43" xr:uid="{00000000-0005-0000-0000-00002A000000}"/>
    <cellStyle name="_Bell Residential Services YEE oct 27th v3" xfId="44" xr:uid="{00000000-0005-0000-0000-00002B000000}"/>
    <cellStyle name="_Bell Unit Cost Summary- Sept 9" xfId="45" xr:uid="{00000000-0005-0000-0000-00002C000000}"/>
    <cellStyle name="_Bell West Transfer Summary" xfId="46" xr:uid="{00000000-0005-0000-0000-00002D000000}"/>
    <cellStyle name="_Billing Costing - Sept 8 (v2)" xfId="47" xr:uid="{00000000-0005-0000-0000-00002E000000}"/>
    <cellStyle name="_BitW  GT 2006 Capex Budget v26_14 Oct 05" xfId="48" xr:uid="{00000000-0005-0000-0000-00002F000000}"/>
    <cellStyle name="_Book1" xfId="49" xr:uid="{00000000-0005-0000-0000-000030000000}"/>
    <cellStyle name="_Book21" xfId="50" xr:uid="{00000000-0005-0000-0000-000031000000}"/>
    <cellStyle name="_Book22" xfId="51" xr:uid="{00000000-0005-0000-0000-000032000000}"/>
    <cellStyle name="_Book24" xfId="52" xr:uid="{00000000-0005-0000-0000-000033000000}"/>
    <cellStyle name="_Book31" xfId="53" xr:uid="{00000000-0005-0000-0000-000034000000}"/>
    <cellStyle name="_Book31_Consumer Costs Variable vs Fixed" xfId="54" xr:uid="{00000000-0005-0000-0000-000035000000}"/>
    <cellStyle name="_Book6" xfId="55" xr:uid="{00000000-0005-0000-0000-000036000000}"/>
    <cellStyle name="_BRS AR Graphing Dec 06" xfId="56" xr:uid="{00000000-0005-0000-0000-000037000000}"/>
    <cellStyle name="_BRS Q4 QEE Update Dec 2nd v2" xfId="57" xr:uid="{00000000-0005-0000-0000-000038000000}"/>
    <cellStyle name="_BRS Q4 QEE Update Dec 2nd v3" xfId="58" xr:uid="{00000000-0005-0000-0000-000039000000}"/>
    <cellStyle name="_BST 2006 cap plan_info to finance_oct 26" xfId="59" xr:uid="{00000000-0005-0000-0000-00003A000000}"/>
    <cellStyle name="_Budget P&amp;L-For Binder with reprofiling" xfId="60" xr:uid="{00000000-0005-0000-0000-00003B000000}"/>
    <cellStyle name="_Budget P&amp;L-For Binder with reprofiling_Wireless Report_MASTER TO USE" xfId="61" xr:uid="{00000000-0005-0000-0000-00003C000000}"/>
    <cellStyle name="_BW BRS-0207_V3" xfId="62" xr:uid="{00000000-0005-0000-0000-00003D000000}"/>
    <cellStyle name="_BW Mapping details - BST -  June 1st" xfId="63" xr:uid="{00000000-0005-0000-0000-00003E000000}"/>
    <cellStyle name="_BW Mapping details - BST-August 25th" xfId="64" xr:uid="{00000000-0005-0000-0000-00003F000000}"/>
    <cellStyle name="_BW OPS-0107_2" xfId="65" xr:uid="{00000000-0005-0000-0000-000040000000}"/>
    <cellStyle name="_BW Video-0107" xfId="66" xr:uid="{00000000-0005-0000-0000-000041000000}"/>
    <cellStyle name="_BW YEE Bell West WD5 (Nov 6th)" xfId="67" xr:uid="{00000000-0005-0000-0000-000042000000}"/>
    <cellStyle name="_Capital 2010r" xfId="68" xr:uid="{00000000-0005-0000-0000-000043000000}"/>
    <cellStyle name="_Capital 3 yr Plan May 9" xfId="69" xr:uid="{00000000-0005-0000-0000-000044000000}"/>
    <cellStyle name="_Capital Projects with Financials 2" xfId="70" xr:uid="{00000000-0005-0000-0000-000045000000}"/>
    <cellStyle name="_Capital Projects with Financials 2_Wireless Report_MASTER TO USE" xfId="71" xr:uid="{00000000-0005-0000-0000-000046000000}"/>
    <cellStyle name="_Comma" xfId="72" xr:uid="{00000000-0005-0000-0000-000047000000}"/>
    <cellStyle name="_Comma_Wireless Report_MASTER TO USE" xfId="73" xr:uid="{00000000-0005-0000-0000-000048000000}"/>
    <cellStyle name="_communication to finance oct 21" xfId="74" xr:uid="{00000000-0005-0000-0000-000049000000}"/>
    <cellStyle name="_confidential file for Jim" xfId="75" xr:uid="{00000000-0005-0000-0000-00004A000000}"/>
    <cellStyle name="_Consolidated" xfId="76" xr:uid="{00000000-0005-0000-0000-00004B000000}"/>
    <cellStyle name="_Consumer Costs Variable vs Fixed" xfId="77" xr:uid="{00000000-0005-0000-0000-00004C000000}"/>
    <cellStyle name="_Consumer Expenses June YTD " xfId="78" xr:uid="{00000000-0005-0000-0000-00004D000000}"/>
    <cellStyle name="_Consumer Galileo KPI Exec Package - April 05 jc1" xfId="79" xr:uid="{00000000-0005-0000-0000-00004E000000}"/>
    <cellStyle name="_Consumer Market YEE &amp; List of overlays" xfId="80" xr:uid="{00000000-0005-0000-0000-00004F000000}"/>
    <cellStyle name="_Copie de Deferred Rev_Costs_Jan071" xfId="81" xr:uid="{00000000-0005-0000-0000-000050000000}"/>
    <cellStyle name="_Copy of 2006 12 Deferred revenue and costs summary to Cath" xfId="82" xr:uid="{00000000-0005-0000-0000-000051000000}"/>
    <cellStyle name="_Cost Management Initiative Template vSept 8th Detail" xfId="83" xr:uid="{00000000-0005-0000-0000-000052000000}"/>
    <cellStyle name="_Cost Reduction - Aug 06" xfId="84" xr:uid="{00000000-0005-0000-0000-000053000000}"/>
    <cellStyle name="_Cost Reduction - May 2006" xfId="85" xr:uid="{00000000-0005-0000-0000-000054000000}"/>
    <cellStyle name="_CSG Account Transfer 2006-01-27 (Revised)" xfId="86" xr:uid="{00000000-0005-0000-0000-000055000000}"/>
    <cellStyle name="_CSG Waterfall Summary" xfId="87" xr:uid="{00000000-0005-0000-0000-000056000000}"/>
    <cellStyle name="_Currency" xfId="88" xr:uid="{00000000-0005-0000-0000-000057000000}"/>
    <cellStyle name="_Currency_Wireless Report_MASTER TO USE" xfId="89" xr:uid="{00000000-0005-0000-0000-000058000000}"/>
    <cellStyle name="_CurrencySpace" xfId="90" xr:uid="{00000000-0005-0000-0000-000059000000}"/>
    <cellStyle name="_Data_Jan 2008-Jan 2010" xfId="91" xr:uid="{00000000-0005-0000-0000-00005A000000}"/>
    <cellStyle name="_Dec 2006 FCF" xfId="92" xr:uid="{00000000-0005-0000-0000-00005B000000}"/>
    <cellStyle name="_Dec_BRS_Template_WD12" xfId="93" xr:uid="{00000000-0005-0000-0000-00005C000000}"/>
    <cellStyle name="_EBITDA 2006 Analysis - Aug 06" xfId="94" xr:uid="{00000000-0005-0000-0000-00005D000000}"/>
    <cellStyle name="_EBITDA 2006 Analysis - Jun 06" xfId="95" xr:uid="{00000000-0005-0000-0000-00005E000000}"/>
    <cellStyle name="_EBITDA 2006 Analysis - Jun 06 Revised July 18" xfId="96" xr:uid="{00000000-0005-0000-0000-00005F000000}"/>
    <cellStyle name="_EBITDA 2006 Analysis for Distribution - Jul 06" xfId="97" xr:uid="{00000000-0005-0000-0000-000060000000}"/>
    <cellStyle name="_EBITDA tracker Nov 6th jfl" xfId="98" xr:uid="{00000000-0005-0000-0000-000061000000}"/>
    <cellStyle name="_Econ_Sheerness_Valuator Model_030205" xfId="99" xr:uid="{00000000-0005-0000-0000-000062000000}"/>
    <cellStyle name="_Ent_results_summary" xfId="100" xr:uid="{00000000-0005-0000-0000-000063000000}"/>
    <cellStyle name="_Eugene's PL July 7th v2" xfId="101" xr:uid="{00000000-0005-0000-0000-000064000000}"/>
    <cellStyle name="_Expense_Budget_System" xfId="102" xr:uid="{00000000-0005-0000-0000-000065000000}"/>
    <cellStyle name="_FCF Template" xfId="103" xr:uid="{00000000-0005-0000-0000-000066000000}"/>
    <cellStyle name="_FCF Template (2)" xfId="104" xr:uid="{00000000-0005-0000-0000-000067000000}"/>
    <cellStyle name="_for alfredo v2" xfId="105" xr:uid="{00000000-0005-0000-0000-000068000000}"/>
    <cellStyle name="_for alfredo v21" xfId="106" xr:uid="{00000000-0005-0000-0000-000069000000}"/>
    <cellStyle name="_for alfredo v3" xfId="107" xr:uid="{00000000-0005-0000-0000-00006A000000}"/>
    <cellStyle name="_for alfredo v4" xfId="108" xr:uid="{00000000-0005-0000-0000-00006B000000}"/>
    <cellStyle name="_Free Cash Flow" xfId="109" xr:uid="{00000000-0005-0000-0000-00006C000000}"/>
    <cellStyle name="_Free Cash Flow1" xfId="110" xr:uid="{00000000-0005-0000-0000-00006D000000}"/>
    <cellStyle name="_Fun Revamp Forecast_Final0621 (2)" xfId="111" xr:uid="{00000000-0005-0000-0000-00006E000000}"/>
    <cellStyle name="_FUN revenue" xfId="112" xr:uid="{00000000-0005-0000-0000-00006F000000}"/>
    <cellStyle name="_GT Budget Summary 2005-06-MT" xfId="113" xr:uid="{00000000-0005-0000-0000-000070000000}"/>
    <cellStyle name="_Headcount info" xfId="114" xr:uid="{00000000-0005-0000-0000-000071000000}"/>
    <cellStyle name="_Headcount info_Wireless Report_MASTER TO USE" xfId="115" xr:uid="{00000000-0005-0000-0000-000072000000}"/>
    <cellStyle name="_HR_Pages v2" xfId="116" xr:uid="{00000000-0005-0000-0000-000073000000}"/>
    <cellStyle name="_Inputs" xfId="117" xr:uid="{00000000-0005-0000-0000-000074000000}"/>
    <cellStyle name="_July 2005 YEE Working Template FINAL SUBMISSION" xfId="118" xr:uid="{00000000-0005-0000-0000-000075000000}"/>
    <cellStyle name="_June27 Summary Chart Final" xfId="119" xr:uid="{00000000-0005-0000-0000-000076000000}"/>
    <cellStyle name="_June27 Summary Chart Final_Wireless Report_MASTER TO USE" xfId="120" xr:uid="{00000000-0005-0000-0000-000077000000}"/>
    <cellStyle name="_Master_Results_Analysis_BySU" xfId="121" xr:uid="{00000000-0005-0000-0000-000078000000}"/>
    <cellStyle name="_Metrics" xfId="122" xr:uid="{00000000-0005-0000-0000-000079000000}"/>
    <cellStyle name="_Mobility BST plan v44 JC" xfId="123" xr:uid="{00000000-0005-0000-0000-00007A000000}"/>
    <cellStyle name="_Mobility-One List June 2_updated June 7" xfId="124" xr:uid="{00000000-0005-0000-0000-00007B000000}"/>
    <cellStyle name="_Multiple" xfId="125" xr:uid="{00000000-0005-0000-0000-00007C000000}"/>
    <cellStyle name="_Multiple_Wireless Report_MASTER TO USE" xfId="126" xr:uid="{00000000-0005-0000-0000-00007D000000}"/>
    <cellStyle name="_MultipleSpace" xfId="127" xr:uid="{00000000-0005-0000-0000-00007E000000}"/>
    <cellStyle name="_MultipleSpace_Wireless Report_MASTER TO USE" xfId="128" xr:uid="{00000000-0005-0000-0000-00007F000000}"/>
    <cellStyle name="_NewEng" xfId="129" xr:uid="{00000000-0005-0000-0000-000080000000}"/>
    <cellStyle name="_NewEng_Wireless Report_MASTER TO USE" xfId="130" xr:uid="{00000000-0005-0000-0000-000081000000}"/>
    <cellStyle name="_Oct 19 YEE update" xfId="131" xr:uid="{00000000-0005-0000-0000-000082000000}"/>
    <cellStyle name="_One List - Draft 08 06 06" xfId="132" xr:uid="{00000000-0005-0000-0000-000083000000}"/>
    <cellStyle name="_One List - Draft Consolidation" xfId="133" xr:uid="{00000000-0005-0000-0000-000084000000}"/>
    <cellStyle name="_Percent" xfId="134" xr:uid="{00000000-0005-0000-0000-000085000000}"/>
    <cellStyle name="_Percent_Wireless Report_MASTER TO USE" xfId="135" xr:uid="{00000000-0005-0000-0000-000086000000}"/>
    <cellStyle name="_PercentSpace" xfId="136" xr:uid="{00000000-0005-0000-0000-000087000000}"/>
    <cellStyle name="_PercentSpace_Wireless Report_MASTER TO USE" xfId="137" xr:uid="{00000000-0005-0000-0000-000088000000}"/>
    <cellStyle name="_Plan_V0.60_SUMMARY BY SEGMENT_Dec23rd" xfId="138" xr:uid="{00000000-0005-0000-0000-000089000000}"/>
    <cellStyle name="_Q4 Results BW_WD11" xfId="139" xr:uid="{00000000-0005-0000-0000-00008A000000}"/>
    <cellStyle name="_Residential Services Financials sept 15" xfId="140" xr:uid="{00000000-0005-0000-0000-00008B000000}"/>
    <cellStyle name="_RIM revenue mapping to VAS" xfId="141" xr:uid="{00000000-0005-0000-0000-00008C000000}"/>
    <cellStyle name="_Risk and Ops Templatel (2)" xfId="142" xr:uid="{00000000-0005-0000-0000-00008D000000}"/>
    <cellStyle name="_Sept YEE" xfId="143" xr:uid="{00000000-0005-0000-0000-00008E000000}"/>
    <cellStyle name="_September Flash1" xfId="144" xr:uid="{00000000-0005-0000-0000-00008F000000}"/>
    <cellStyle name="_Sheet1" xfId="145" xr:uid="{00000000-0005-0000-0000-000090000000}"/>
    <cellStyle name="_Sheet1_Wireless Report_MASTER TO USE" xfId="146" xr:uid="{00000000-0005-0000-0000-000091000000}"/>
    <cellStyle name="_Sheet4" xfId="147" xr:uid="{00000000-0005-0000-0000-000092000000}"/>
    <cellStyle name="_Subs-INPUTS-Live3 x" xfId="148" xr:uid="{00000000-0005-0000-0000-000093000000}"/>
    <cellStyle name="_Table of Content" xfId="149" xr:uid="{00000000-0005-0000-0000-000094000000}"/>
    <cellStyle name="_TableSuperHead" xfId="150" xr:uid="{00000000-0005-0000-0000-000095000000}"/>
    <cellStyle name="_WD1 Notes July" xfId="151" xr:uid="{00000000-0005-0000-0000-000096000000}"/>
    <cellStyle name="_WD10_June_System" xfId="152" xr:uid="{00000000-0005-0000-0000-000097000000}"/>
    <cellStyle name="_Wd2-3_P&amp;L_Flash" xfId="153" xr:uid="{00000000-0005-0000-0000-000098000000}"/>
    <cellStyle name="_WD5 Flash Results_Front Pages" xfId="154" xr:uid="{00000000-0005-0000-0000-000099000000}"/>
    <cellStyle name="_WD5_Performance_Metrics" xfId="155" xr:uid="{00000000-0005-0000-0000-00009A000000}"/>
    <cellStyle name="_WD6 Consumer Distribute" xfId="156" xr:uid="{00000000-0005-0000-0000-00009B000000}"/>
    <cellStyle name="_WD9_Insert" xfId="157" xr:uid="{00000000-0005-0000-0000-00009C000000}"/>
    <cellStyle name="_Wireline Capex 2006_v2" xfId="158" xr:uid="{00000000-0005-0000-0000-00009D000000}"/>
    <cellStyle name="_YEE - BRS-IPTV ('08 '09 ONLY) Revised_Apr30-FINAL" xfId="159" xr:uid="{00000000-0005-0000-0000-00009E000000}"/>
    <cellStyle name="_YEE  List of overlays sept 15th" xfId="160" xr:uid="{00000000-0005-0000-0000-00009F000000}"/>
    <cellStyle name="_YEE August 30th" xfId="161" xr:uid="{00000000-0005-0000-0000-0000A0000000}"/>
    <cellStyle name="_YEE August 30th v2" xfId="162" xr:uid="{00000000-0005-0000-0000-0000A1000000}"/>
    <cellStyle name="_YEE september 15th v2" xfId="163" xr:uid="{00000000-0005-0000-0000-0000A2000000}"/>
    <cellStyle name="_YEE Tracking - Consumer Wireline - Feb 28_v2" xfId="164" xr:uid="{00000000-0005-0000-0000-0000A3000000}"/>
    <cellStyle name="’Ê‰Ý [0.00]_!!!GO" xfId="165" xr:uid="{00000000-0005-0000-0000-0000A4000000}"/>
    <cellStyle name="’Ê‰Ý_!!!GO" xfId="166" xr:uid="{00000000-0005-0000-0000-0000A5000000}"/>
    <cellStyle name="=C:\WINNT35\SYSTEM32\COMMAND.COM" xfId="167" xr:uid="{00000000-0005-0000-0000-0000A6000000}"/>
    <cellStyle name="•W_!!!GO" xfId="168" xr:uid="{00000000-0005-0000-0000-0000A7000000}"/>
    <cellStyle name="0,0_x000d__x000a_NA_x000d__x000a_" xfId="169" xr:uid="{00000000-0005-0000-0000-0000A8000000}"/>
    <cellStyle name="0.00%" xfId="170" xr:uid="{00000000-0005-0000-0000-0000A9000000}"/>
    <cellStyle name="¹éºÐÀ²_±âÅ¸" xfId="171" xr:uid="{00000000-0005-0000-0000-0000AA000000}"/>
    <cellStyle name="20% - Accent1 2" xfId="172" xr:uid="{00000000-0005-0000-0000-0000AB000000}"/>
    <cellStyle name="20% - Accent1 2 2" xfId="173" xr:uid="{00000000-0005-0000-0000-0000AC000000}"/>
    <cellStyle name="20% - Accent1 2 3" xfId="174" xr:uid="{00000000-0005-0000-0000-0000AD000000}"/>
    <cellStyle name="20% - Accent1 3" xfId="175" xr:uid="{00000000-0005-0000-0000-0000AE000000}"/>
    <cellStyle name="20% - Accent1 3 2" xfId="176" xr:uid="{00000000-0005-0000-0000-0000AF000000}"/>
    <cellStyle name="20% - Accent1 3 3" xfId="177" xr:uid="{00000000-0005-0000-0000-0000B0000000}"/>
    <cellStyle name="20% - Accent1 4" xfId="178" xr:uid="{00000000-0005-0000-0000-0000B1000000}"/>
    <cellStyle name="20% - Accent1 4 2" xfId="179" xr:uid="{00000000-0005-0000-0000-0000B2000000}"/>
    <cellStyle name="20% - Accent1 5" xfId="180" xr:uid="{00000000-0005-0000-0000-0000B3000000}"/>
    <cellStyle name="20% - Accent1 5 2" xfId="181" xr:uid="{00000000-0005-0000-0000-0000B4000000}"/>
    <cellStyle name="20% - Accent1 6" xfId="182" xr:uid="{00000000-0005-0000-0000-0000B5000000}"/>
    <cellStyle name="20% - Accent2 2" xfId="183" xr:uid="{00000000-0005-0000-0000-0000B6000000}"/>
    <cellStyle name="20% - Accent2 2 2" xfId="184" xr:uid="{00000000-0005-0000-0000-0000B7000000}"/>
    <cellStyle name="20% - Accent2 2 3" xfId="185" xr:uid="{00000000-0005-0000-0000-0000B8000000}"/>
    <cellStyle name="20% - Accent2 3" xfId="186" xr:uid="{00000000-0005-0000-0000-0000B9000000}"/>
    <cellStyle name="20% - Accent2 3 2" xfId="187" xr:uid="{00000000-0005-0000-0000-0000BA000000}"/>
    <cellStyle name="20% - Accent2 3 3" xfId="188" xr:uid="{00000000-0005-0000-0000-0000BB000000}"/>
    <cellStyle name="20% - Accent2 4" xfId="189" xr:uid="{00000000-0005-0000-0000-0000BC000000}"/>
    <cellStyle name="20% - Accent2 4 2" xfId="190" xr:uid="{00000000-0005-0000-0000-0000BD000000}"/>
    <cellStyle name="20% - Accent2 5" xfId="191" xr:uid="{00000000-0005-0000-0000-0000BE000000}"/>
    <cellStyle name="20% - Accent2 5 2" xfId="192" xr:uid="{00000000-0005-0000-0000-0000BF000000}"/>
    <cellStyle name="20% - Accent2 6" xfId="193" xr:uid="{00000000-0005-0000-0000-0000C0000000}"/>
    <cellStyle name="20% - Accent3 2" xfId="194" xr:uid="{00000000-0005-0000-0000-0000C1000000}"/>
    <cellStyle name="20% - Accent3 2 2" xfId="195" xr:uid="{00000000-0005-0000-0000-0000C2000000}"/>
    <cellStyle name="20% - Accent3 2 3" xfId="196" xr:uid="{00000000-0005-0000-0000-0000C3000000}"/>
    <cellStyle name="20% - Accent3 3" xfId="197" xr:uid="{00000000-0005-0000-0000-0000C4000000}"/>
    <cellStyle name="20% - Accent3 3 2" xfId="198" xr:uid="{00000000-0005-0000-0000-0000C5000000}"/>
    <cellStyle name="20% - Accent3 3 3" xfId="199" xr:uid="{00000000-0005-0000-0000-0000C6000000}"/>
    <cellStyle name="20% - Accent3 4" xfId="200" xr:uid="{00000000-0005-0000-0000-0000C7000000}"/>
    <cellStyle name="20% - Accent3 4 2" xfId="201" xr:uid="{00000000-0005-0000-0000-0000C8000000}"/>
    <cellStyle name="20% - Accent3 5" xfId="202" xr:uid="{00000000-0005-0000-0000-0000C9000000}"/>
    <cellStyle name="20% - Accent3 5 2" xfId="203" xr:uid="{00000000-0005-0000-0000-0000CA000000}"/>
    <cellStyle name="20% - Accent3 6" xfId="204" xr:uid="{00000000-0005-0000-0000-0000CB000000}"/>
    <cellStyle name="20% - Accent4 2" xfId="205" xr:uid="{00000000-0005-0000-0000-0000CC000000}"/>
    <cellStyle name="20% - Accent4 2 2" xfId="206" xr:uid="{00000000-0005-0000-0000-0000CD000000}"/>
    <cellStyle name="20% - Accent4 2 3" xfId="207" xr:uid="{00000000-0005-0000-0000-0000CE000000}"/>
    <cellStyle name="20% - Accent4 3" xfId="208" xr:uid="{00000000-0005-0000-0000-0000CF000000}"/>
    <cellStyle name="20% - Accent4 3 2" xfId="209" xr:uid="{00000000-0005-0000-0000-0000D0000000}"/>
    <cellStyle name="20% - Accent4 3 3" xfId="210" xr:uid="{00000000-0005-0000-0000-0000D1000000}"/>
    <cellStyle name="20% - Accent4 4" xfId="211" xr:uid="{00000000-0005-0000-0000-0000D2000000}"/>
    <cellStyle name="20% - Accent4 4 2" xfId="212" xr:uid="{00000000-0005-0000-0000-0000D3000000}"/>
    <cellStyle name="20% - Accent4 5" xfId="213" xr:uid="{00000000-0005-0000-0000-0000D4000000}"/>
    <cellStyle name="20% - Accent4 5 2" xfId="214" xr:uid="{00000000-0005-0000-0000-0000D5000000}"/>
    <cellStyle name="20% - Accent4 6" xfId="215" xr:uid="{00000000-0005-0000-0000-0000D6000000}"/>
    <cellStyle name="20% - Accent5 2" xfId="216" xr:uid="{00000000-0005-0000-0000-0000D7000000}"/>
    <cellStyle name="20% - Accent5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3" xfId="221" xr:uid="{00000000-0005-0000-0000-0000DC000000}"/>
    <cellStyle name="20% - Accent5 4" xfId="222" xr:uid="{00000000-0005-0000-0000-0000DD000000}"/>
    <cellStyle name="20% - Accent5 4 2" xfId="223" xr:uid="{00000000-0005-0000-0000-0000DE000000}"/>
    <cellStyle name="20% - Accent5 5" xfId="224" xr:uid="{00000000-0005-0000-0000-0000DF000000}"/>
    <cellStyle name="20% - Accent5 5 2" xfId="225" xr:uid="{00000000-0005-0000-0000-0000E0000000}"/>
    <cellStyle name="20% - Accent5 6" xfId="226" xr:uid="{00000000-0005-0000-0000-0000E1000000}"/>
    <cellStyle name="20% - Accent6 2" xfId="227" xr:uid="{00000000-0005-0000-0000-0000E2000000}"/>
    <cellStyle name="20% - Accent6 2 2" xfId="228" xr:uid="{00000000-0005-0000-0000-0000E3000000}"/>
    <cellStyle name="20% - Accent6 2 3" xfId="229" xr:uid="{00000000-0005-0000-0000-0000E4000000}"/>
    <cellStyle name="20% - Accent6 3" xfId="230" xr:uid="{00000000-0005-0000-0000-0000E5000000}"/>
    <cellStyle name="20% - Accent6 3 2" xfId="231" xr:uid="{00000000-0005-0000-0000-0000E6000000}"/>
    <cellStyle name="20% - Accent6 3 3" xfId="232" xr:uid="{00000000-0005-0000-0000-0000E7000000}"/>
    <cellStyle name="20% - Accent6 4" xfId="233" xr:uid="{00000000-0005-0000-0000-0000E8000000}"/>
    <cellStyle name="20% - Accent6 4 2" xfId="234" xr:uid="{00000000-0005-0000-0000-0000E9000000}"/>
    <cellStyle name="20% - Accent6 5" xfId="235" xr:uid="{00000000-0005-0000-0000-0000EA000000}"/>
    <cellStyle name="20% - Accent6 5 2" xfId="236" xr:uid="{00000000-0005-0000-0000-0000EB000000}"/>
    <cellStyle name="20% - Accent6 6" xfId="237" xr:uid="{00000000-0005-0000-0000-0000EC000000}"/>
    <cellStyle name="40% - Accent1 2" xfId="238" xr:uid="{00000000-0005-0000-0000-0000ED000000}"/>
    <cellStyle name="40% - Accent1 2 2" xfId="239" xr:uid="{00000000-0005-0000-0000-0000EE000000}"/>
    <cellStyle name="40% - Accent1 2 3" xfId="240" xr:uid="{00000000-0005-0000-0000-0000EF000000}"/>
    <cellStyle name="40% - Accent1 3" xfId="241" xr:uid="{00000000-0005-0000-0000-0000F0000000}"/>
    <cellStyle name="40% - Accent1 3 2" xfId="242" xr:uid="{00000000-0005-0000-0000-0000F1000000}"/>
    <cellStyle name="40% - Accent1 3 3" xfId="243" xr:uid="{00000000-0005-0000-0000-0000F2000000}"/>
    <cellStyle name="40% - Accent1 4" xfId="244" xr:uid="{00000000-0005-0000-0000-0000F3000000}"/>
    <cellStyle name="40% - Accent1 4 2" xfId="245" xr:uid="{00000000-0005-0000-0000-0000F4000000}"/>
    <cellStyle name="40% - Accent1 5" xfId="246" xr:uid="{00000000-0005-0000-0000-0000F5000000}"/>
    <cellStyle name="40% - Accent1 5 2" xfId="247" xr:uid="{00000000-0005-0000-0000-0000F6000000}"/>
    <cellStyle name="40% - Accent1 6" xfId="248" xr:uid="{00000000-0005-0000-0000-0000F7000000}"/>
    <cellStyle name="40% - Accent2 2" xfId="249" xr:uid="{00000000-0005-0000-0000-0000F8000000}"/>
    <cellStyle name="40% - Accent2 2 2" xfId="250" xr:uid="{00000000-0005-0000-0000-0000F9000000}"/>
    <cellStyle name="40% - Accent2 2 3" xfId="251" xr:uid="{00000000-0005-0000-0000-0000FA000000}"/>
    <cellStyle name="40% - Accent2 3" xfId="252" xr:uid="{00000000-0005-0000-0000-0000FB000000}"/>
    <cellStyle name="40% - Accent2 3 2" xfId="253" xr:uid="{00000000-0005-0000-0000-0000FC000000}"/>
    <cellStyle name="40% - Accent2 3 3" xfId="254" xr:uid="{00000000-0005-0000-0000-0000FD000000}"/>
    <cellStyle name="40% - Accent2 4" xfId="255" xr:uid="{00000000-0005-0000-0000-0000FE000000}"/>
    <cellStyle name="40% - Accent2 4 2" xfId="256" xr:uid="{00000000-0005-0000-0000-0000FF000000}"/>
    <cellStyle name="40% - Accent2 5" xfId="257" xr:uid="{00000000-0005-0000-0000-000000010000}"/>
    <cellStyle name="40% - Accent2 5 2" xfId="258" xr:uid="{00000000-0005-0000-0000-000001010000}"/>
    <cellStyle name="40% - Accent2 6" xfId="259" xr:uid="{00000000-0005-0000-0000-000002010000}"/>
    <cellStyle name="40% - Accent3 2" xfId="260" xr:uid="{00000000-0005-0000-0000-000003010000}"/>
    <cellStyle name="40% - Accent3 2 2" xfId="261" xr:uid="{00000000-0005-0000-0000-000004010000}"/>
    <cellStyle name="40% - Accent3 2 3" xfId="262" xr:uid="{00000000-0005-0000-0000-000005010000}"/>
    <cellStyle name="40% - Accent3 3" xfId="263" xr:uid="{00000000-0005-0000-0000-000006010000}"/>
    <cellStyle name="40% - Accent3 3 2" xfId="264" xr:uid="{00000000-0005-0000-0000-000007010000}"/>
    <cellStyle name="40% - Accent3 4" xfId="265" xr:uid="{00000000-0005-0000-0000-000008010000}"/>
    <cellStyle name="40% - Accent3 5" xfId="266" xr:uid="{00000000-0005-0000-0000-000009010000}"/>
    <cellStyle name="40% - Accent4 2" xfId="267" xr:uid="{00000000-0005-0000-0000-00000A010000}"/>
    <cellStyle name="40% - Accent4 2 2" xfId="268" xr:uid="{00000000-0005-0000-0000-00000B010000}"/>
    <cellStyle name="40% - Accent4 2 3" xfId="269" xr:uid="{00000000-0005-0000-0000-00000C010000}"/>
    <cellStyle name="40% - Accent4 3" xfId="270" xr:uid="{00000000-0005-0000-0000-00000D010000}"/>
    <cellStyle name="40% - Accent4 3 2" xfId="271" xr:uid="{00000000-0005-0000-0000-00000E010000}"/>
    <cellStyle name="40% - Accent4 3 3" xfId="272" xr:uid="{00000000-0005-0000-0000-00000F010000}"/>
    <cellStyle name="40% - Accent4 4" xfId="273" xr:uid="{00000000-0005-0000-0000-000010010000}"/>
    <cellStyle name="40% - Accent4 4 2" xfId="274" xr:uid="{00000000-0005-0000-0000-000011010000}"/>
    <cellStyle name="40% - Accent4 5" xfId="275" xr:uid="{00000000-0005-0000-0000-000012010000}"/>
    <cellStyle name="40% - Accent4 5 2" xfId="276" xr:uid="{00000000-0005-0000-0000-000013010000}"/>
    <cellStyle name="40% - Accent4 6" xfId="277" xr:uid="{00000000-0005-0000-0000-000014010000}"/>
    <cellStyle name="40% - Accent5 2" xfId="278" xr:uid="{00000000-0005-0000-0000-000015010000}"/>
    <cellStyle name="40% - Accent5 2 2" xfId="279" xr:uid="{00000000-0005-0000-0000-000016010000}"/>
    <cellStyle name="40% - Accent5 2 3" xfId="280" xr:uid="{00000000-0005-0000-0000-000017010000}"/>
    <cellStyle name="40% - Accent5 3" xfId="281" xr:uid="{00000000-0005-0000-0000-000018010000}"/>
    <cellStyle name="40% - Accent5 3 2" xfId="282" xr:uid="{00000000-0005-0000-0000-000019010000}"/>
    <cellStyle name="40% - Accent5 4" xfId="283" xr:uid="{00000000-0005-0000-0000-00001A010000}"/>
    <cellStyle name="40% - Accent5 5" xfId="284" xr:uid="{00000000-0005-0000-0000-00001B010000}"/>
    <cellStyle name="40% - Accent6 2" xfId="285" xr:uid="{00000000-0005-0000-0000-00001C010000}"/>
    <cellStyle name="40% - Accent6 2 2" xfId="286" xr:uid="{00000000-0005-0000-0000-00001D010000}"/>
    <cellStyle name="40% - Accent6 2 3" xfId="287" xr:uid="{00000000-0005-0000-0000-00001E010000}"/>
    <cellStyle name="40% - Accent6 3" xfId="288" xr:uid="{00000000-0005-0000-0000-00001F010000}"/>
    <cellStyle name="40% - Accent6 3 2" xfId="289" xr:uid="{00000000-0005-0000-0000-000020010000}"/>
    <cellStyle name="40% - Accent6 4" xfId="290" xr:uid="{00000000-0005-0000-0000-000021010000}"/>
    <cellStyle name="40% - Accent6 5" xfId="291" xr:uid="{00000000-0005-0000-0000-000022010000}"/>
    <cellStyle name="60% - Accent1 2" xfId="292" xr:uid="{00000000-0005-0000-0000-000023010000}"/>
    <cellStyle name="60% - Accent1 2 2" xfId="293" xr:uid="{00000000-0005-0000-0000-000024010000}"/>
    <cellStyle name="60% - Accent1 3" xfId="294" xr:uid="{00000000-0005-0000-0000-000025010000}"/>
    <cellStyle name="60% - Accent1 3 2" xfId="295" xr:uid="{00000000-0005-0000-0000-000026010000}"/>
    <cellStyle name="60% - Accent1 4" xfId="296" xr:uid="{00000000-0005-0000-0000-000027010000}"/>
    <cellStyle name="60% - Accent1 4 2" xfId="297" xr:uid="{00000000-0005-0000-0000-000028010000}"/>
    <cellStyle name="60% - Accent1 5" xfId="298" xr:uid="{00000000-0005-0000-0000-000029010000}"/>
    <cellStyle name="60% - Accent1 6" xfId="299" xr:uid="{00000000-0005-0000-0000-00002A010000}"/>
    <cellStyle name="60% - Accent2 2" xfId="300" xr:uid="{00000000-0005-0000-0000-00002B010000}"/>
    <cellStyle name="60% - Accent2 2 2" xfId="301" xr:uid="{00000000-0005-0000-0000-00002C010000}"/>
    <cellStyle name="60% - Accent2 3" xfId="302" xr:uid="{00000000-0005-0000-0000-00002D010000}"/>
    <cellStyle name="60% - Accent2 3 2" xfId="303" xr:uid="{00000000-0005-0000-0000-00002E010000}"/>
    <cellStyle name="60% - Accent2 4" xfId="304" xr:uid="{00000000-0005-0000-0000-00002F010000}"/>
    <cellStyle name="60% - Accent2 4 2" xfId="305" xr:uid="{00000000-0005-0000-0000-000030010000}"/>
    <cellStyle name="60% - Accent2 5" xfId="306" xr:uid="{00000000-0005-0000-0000-000031010000}"/>
    <cellStyle name="60% - Accent2 6" xfId="307" xr:uid="{00000000-0005-0000-0000-000032010000}"/>
    <cellStyle name="60% - Accent3 2" xfId="308" xr:uid="{00000000-0005-0000-0000-000033010000}"/>
    <cellStyle name="60% - Accent3 2 2" xfId="309" xr:uid="{00000000-0005-0000-0000-000034010000}"/>
    <cellStyle name="60% - Accent3 3" xfId="310" xr:uid="{00000000-0005-0000-0000-000035010000}"/>
    <cellStyle name="60% - Accent3 4" xfId="311" xr:uid="{00000000-0005-0000-0000-000036010000}"/>
    <cellStyle name="60% - Accent4 2" xfId="312" xr:uid="{00000000-0005-0000-0000-000037010000}"/>
    <cellStyle name="60% - Accent4 2 2" xfId="313" xr:uid="{00000000-0005-0000-0000-000038010000}"/>
    <cellStyle name="60% - Accent4 3" xfId="314" xr:uid="{00000000-0005-0000-0000-000039010000}"/>
    <cellStyle name="60% - Accent4 3 2" xfId="315" xr:uid="{00000000-0005-0000-0000-00003A010000}"/>
    <cellStyle name="60% - Accent4 4" xfId="316" xr:uid="{00000000-0005-0000-0000-00003B010000}"/>
    <cellStyle name="60% - Accent4 4 2" xfId="317" xr:uid="{00000000-0005-0000-0000-00003C010000}"/>
    <cellStyle name="60% - Accent4 5" xfId="318" xr:uid="{00000000-0005-0000-0000-00003D010000}"/>
    <cellStyle name="60% - Accent4 6" xfId="319" xr:uid="{00000000-0005-0000-0000-00003E010000}"/>
    <cellStyle name="60% - Accent5 2" xfId="320" xr:uid="{00000000-0005-0000-0000-00003F010000}"/>
    <cellStyle name="60% - Accent5 2 2" xfId="321" xr:uid="{00000000-0005-0000-0000-000040010000}"/>
    <cellStyle name="60% - Accent5 3" xfId="322" xr:uid="{00000000-0005-0000-0000-000041010000}"/>
    <cellStyle name="60% - Accent5 3 2" xfId="323" xr:uid="{00000000-0005-0000-0000-000042010000}"/>
    <cellStyle name="60% - Accent5 4" xfId="324" xr:uid="{00000000-0005-0000-0000-000043010000}"/>
    <cellStyle name="60% - Accent5 4 2" xfId="325" xr:uid="{00000000-0005-0000-0000-000044010000}"/>
    <cellStyle name="60% - Accent5 5" xfId="326" xr:uid="{00000000-0005-0000-0000-000045010000}"/>
    <cellStyle name="60% - Accent5 6" xfId="327" xr:uid="{00000000-0005-0000-0000-000046010000}"/>
    <cellStyle name="60% - Accent6 2" xfId="328" xr:uid="{00000000-0005-0000-0000-000047010000}"/>
    <cellStyle name="60% - Accent6 2 2" xfId="329" xr:uid="{00000000-0005-0000-0000-000048010000}"/>
    <cellStyle name="60% - Accent6 3" xfId="330" xr:uid="{00000000-0005-0000-0000-000049010000}"/>
    <cellStyle name="60% - Accent6 3 2" xfId="331" xr:uid="{00000000-0005-0000-0000-00004A010000}"/>
    <cellStyle name="60% - Accent6 4" xfId="332" xr:uid="{00000000-0005-0000-0000-00004B010000}"/>
    <cellStyle name="60% - Accent6 4 2" xfId="333" xr:uid="{00000000-0005-0000-0000-00004C010000}"/>
    <cellStyle name="60% - Accent6 5" xfId="334" xr:uid="{00000000-0005-0000-0000-00004D010000}"/>
    <cellStyle name="60% - Accent6 6" xfId="335" xr:uid="{00000000-0005-0000-0000-00004E010000}"/>
    <cellStyle name="6mal" xfId="336" xr:uid="{00000000-0005-0000-0000-00004F010000}"/>
    <cellStyle name="7" xfId="337" xr:uid="{00000000-0005-0000-0000-000050010000}"/>
    <cellStyle name="8" xfId="338" xr:uid="{00000000-0005-0000-0000-000051010000}"/>
    <cellStyle name="Accent1 - 20%" xfId="339" xr:uid="{00000000-0005-0000-0000-000052010000}"/>
    <cellStyle name="Accent1 - 20% 2" xfId="340" xr:uid="{00000000-0005-0000-0000-000053010000}"/>
    <cellStyle name="Accent1 - 20% 2 2" xfId="341" xr:uid="{00000000-0005-0000-0000-000054010000}"/>
    <cellStyle name="Accent1 - 20% 2 2 2" xfId="342" xr:uid="{00000000-0005-0000-0000-000055010000}"/>
    <cellStyle name="Accent1 - 20% 2 3" xfId="343" xr:uid="{00000000-0005-0000-0000-000056010000}"/>
    <cellStyle name="Accent1 - 20% 3" xfId="344" xr:uid="{00000000-0005-0000-0000-000057010000}"/>
    <cellStyle name="Accent1 - 20% 3 2" xfId="345" xr:uid="{00000000-0005-0000-0000-000058010000}"/>
    <cellStyle name="Accent1 - 20% 3 2 2" xfId="346" xr:uid="{00000000-0005-0000-0000-000059010000}"/>
    <cellStyle name="Accent1 - 20% 3 3" xfId="347" xr:uid="{00000000-0005-0000-0000-00005A010000}"/>
    <cellStyle name="Accent1 - 20% 4" xfId="348" xr:uid="{00000000-0005-0000-0000-00005B010000}"/>
    <cellStyle name="Accent1 - 20% 4 2" xfId="349" xr:uid="{00000000-0005-0000-0000-00005C010000}"/>
    <cellStyle name="Accent1 - 20% 4 2 2" xfId="350" xr:uid="{00000000-0005-0000-0000-00005D010000}"/>
    <cellStyle name="Accent1 - 20% 4 3" xfId="351" xr:uid="{00000000-0005-0000-0000-00005E010000}"/>
    <cellStyle name="Accent1 - 20% 5" xfId="352" xr:uid="{00000000-0005-0000-0000-00005F010000}"/>
    <cellStyle name="Accent1 - 20% 5 2" xfId="353" xr:uid="{00000000-0005-0000-0000-000060010000}"/>
    <cellStyle name="Accent1 - 20% 5 2 2" xfId="354" xr:uid="{00000000-0005-0000-0000-000061010000}"/>
    <cellStyle name="Accent1 - 20% 5 3" xfId="355" xr:uid="{00000000-0005-0000-0000-000062010000}"/>
    <cellStyle name="Accent1 - 20% 6" xfId="356" xr:uid="{00000000-0005-0000-0000-000063010000}"/>
    <cellStyle name="Accent1 - 20% 6 2" xfId="357" xr:uid="{00000000-0005-0000-0000-000064010000}"/>
    <cellStyle name="Accent1 - 20% 7" xfId="358" xr:uid="{00000000-0005-0000-0000-000065010000}"/>
    <cellStyle name="Accent1 - 40%" xfId="359" xr:uid="{00000000-0005-0000-0000-000066010000}"/>
    <cellStyle name="Accent1 - 40% 2" xfId="360" xr:uid="{00000000-0005-0000-0000-000067010000}"/>
    <cellStyle name="Accent1 - 40% 2 2" xfId="361" xr:uid="{00000000-0005-0000-0000-000068010000}"/>
    <cellStyle name="Accent1 - 40% 2 2 2" xfId="362" xr:uid="{00000000-0005-0000-0000-000069010000}"/>
    <cellStyle name="Accent1 - 40% 2 3" xfId="363" xr:uid="{00000000-0005-0000-0000-00006A010000}"/>
    <cellStyle name="Accent1 - 40% 3" xfId="364" xr:uid="{00000000-0005-0000-0000-00006B010000}"/>
    <cellStyle name="Accent1 - 40% 3 2" xfId="365" xr:uid="{00000000-0005-0000-0000-00006C010000}"/>
    <cellStyle name="Accent1 - 40% 3 2 2" xfId="366" xr:uid="{00000000-0005-0000-0000-00006D010000}"/>
    <cellStyle name="Accent1 - 40% 3 3" xfId="367" xr:uid="{00000000-0005-0000-0000-00006E010000}"/>
    <cellStyle name="Accent1 - 40% 4" xfId="368" xr:uid="{00000000-0005-0000-0000-00006F010000}"/>
    <cellStyle name="Accent1 - 40% 4 2" xfId="369" xr:uid="{00000000-0005-0000-0000-000070010000}"/>
    <cellStyle name="Accent1 - 40% 4 2 2" xfId="370" xr:uid="{00000000-0005-0000-0000-000071010000}"/>
    <cellStyle name="Accent1 - 40% 4 3" xfId="371" xr:uid="{00000000-0005-0000-0000-000072010000}"/>
    <cellStyle name="Accent1 - 40% 5" xfId="372" xr:uid="{00000000-0005-0000-0000-000073010000}"/>
    <cellStyle name="Accent1 - 40% 5 2" xfId="373" xr:uid="{00000000-0005-0000-0000-000074010000}"/>
    <cellStyle name="Accent1 - 40% 5 2 2" xfId="374" xr:uid="{00000000-0005-0000-0000-000075010000}"/>
    <cellStyle name="Accent1 - 40% 5 3" xfId="375" xr:uid="{00000000-0005-0000-0000-000076010000}"/>
    <cellStyle name="Accent1 - 40% 6" xfId="376" xr:uid="{00000000-0005-0000-0000-000077010000}"/>
    <cellStyle name="Accent1 - 40% 6 2" xfId="377" xr:uid="{00000000-0005-0000-0000-000078010000}"/>
    <cellStyle name="Accent1 - 40% 7" xfId="378" xr:uid="{00000000-0005-0000-0000-000079010000}"/>
    <cellStyle name="Accent1 - 60%" xfId="379" xr:uid="{00000000-0005-0000-0000-00007A010000}"/>
    <cellStyle name="Accent1 - 60% 2" xfId="380" xr:uid="{00000000-0005-0000-0000-00007B010000}"/>
    <cellStyle name="Accent1 - 60% 3" xfId="381" xr:uid="{00000000-0005-0000-0000-00007C010000}"/>
    <cellStyle name="Accent1 - 60% 4" xfId="382" xr:uid="{00000000-0005-0000-0000-00007D010000}"/>
    <cellStyle name="Accent1 - 60% 5" xfId="383" xr:uid="{00000000-0005-0000-0000-00007E010000}"/>
    <cellStyle name="Accent1 2" xfId="384" xr:uid="{00000000-0005-0000-0000-00007F010000}"/>
    <cellStyle name="Accent1 2 2" xfId="385" xr:uid="{00000000-0005-0000-0000-000080010000}"/>
    <cellStyle name="Accent1 3" xfId="386" xr:uid="{00000000-0005-0000-0000-000081010000}"/>
    <cellStyle name="Accent1 3 2" xfId="387" xr:uid="{00000000-0005-0000-0000-000082010000}"/>
    <cellStyle name="Accent1 4" xfId="388" xr:uid="{00000000-0005-0000-0000-000083010000}"/>
    <cellStyle name="Accent1 5" xfId="389" xr:uid="{00000000-0005-0000-0000-000084010000}"/>
    <cellStyle name="Accent1 6" xfId="390" xr:uid="{00000000-0005-0000-0000-000085010000}"/>
    <cellStyle name="Accent2 - 20%" xfId="391" xr:uid="{00000000-0005-0000-0000-000086010000}"/>
    <cellStyle name="Accent2 - 20% 2" xfId="392" xr:uid="{00000000-0005-0000-0000-000087010000}"/>
    <cellStyle name="Accent2 - 20% 2 2" xfId="393" xr:uid="{00000000-0005-0000-0000-000088010000}"/>
    <cellStyle name="Accent2 - 20% 2 2 2" xfId="394" xr:uid="{00000000-0005-0000-0000-000089010000}"/>
    <cellStyle name="Accent2 - 20% 2 3" xfId="395" xr:uid="{00000000-0005-0000-0000-00008A010000}"/>
    <cellStyle name="Accent2 - 20% 3" xfId="396" xr:uid="{00000000-0005-0000-0000-00008B010000}"/>
    <cellStyle name="Accent2 - 20% 3 2" xfId="397" xr:uid="{00000000-0005-0000-0000-00008C010000}"/>
    <cellStyle name="Accent2 - 20% 3 2 2" xfId="398" xr:uid="{00000000-0005-0000-0000-00008D010000}"/>
    <cellStyle name="Accent2 - 20% 3 3" xfId="399" xr:uid="{00000000-0005-0000-0000-00008E010000}"/>
    <cellStyle name="Accent2 - 20% 4" xfId="400" xr:uid="{00000000-0005-0000-0000-00008F010000}"/>
    <cellStyle name="Accent2 - 20% 4 2" xfId="401" xr:uid="{00000000-0005-0000-0000-000090010000}"/>
    <cellStyle name="Accent2 - 20% 4 2 2" xfId="402" xr:uid="{00000000-0005-0000-0000-000091010000}"/>
    <cellStyle name="Accent2 - 20% 4 3" xfId="403" xr:uid="{00000000-0005-0000-0000-000092010000}"/>
    <cellStyle name="Accent2 - 20% 5" xfId="404" xr:uid="{00000000-0005-0000-0000-000093010000}"/>
    <cellStyle name="Accent2 - 20% 5 2" xfId="405" xr:uid="{00000000-0005-0000-0000-000094010000}"/>
    <cellStyle name="Accent2 - 20% 5 2 2" xfId="406" xr:uid="{00000000-0005-0000-0000-000095010000}"/>
    <cellStyle name="Accent2 - 20% 5 3" xfId="407" xr:uid="{00000000-0005-0000-0000-000096010000}"/>
    <cellStyle name="Accent2 - 20% 6" xfId="408" xr:uid="{00000000-0005-0000-0000-000097010000}"/>
    <cellStyle name="Accent2 - 20% 6 2" xfId="409" xr:uid="{00000000-0005-0000-0000-000098010000}"/>
    <cellStyle name="Accent2 - 20% 7" xfId="410" xr:uid="{00000000-0005-0000-0000-000099010000}"/>
    <cellStyle name="Accent2 - 40%" xfId="411" xr:uid="{00000000-0005-0000-0000-00009A010000}"/>
    <cellStyle name="Accent2 - 40% 2" xfId="412" xr:uid="{00000000-0005-0000-0000-00009B010000}"/>
    <cellStyle name="Accent2 - 40% 2 2" xfId="413" xr:uid="{00000000-0005-0000-0000-00009C010000}"/>
    <cellStyle name="Accent2 - 40% 2 2 2" xfId="414" xr:uid="{00000000-0005-0000-0000-00009D010000}"/>
    <cellStyle name="Accent2 - 40% 2 3" xfId="415" xr:uid="{00000000-0005-0000-0000-00009E010000}"/>
    <cellStyle name="Accent2 - 40% 3" xfId="416" xr:uid="{00000000-0005-0000-0000-00009F010000}"/>
    <cellStyle name="Accent2 - 40% 3 2" xfId="417" xr:uid="{00000000-0005-0000-0000-0000A0010000}"/>
    <cellStyle name="Accent2 - 40% 3 2 2" xfId="418" xr:uid="{00000000-0005-0000-0000-0000A1010000}"/>
    <cellStyle name="Accent2 - 40% 3 3" xfId="419" xr:uid="{00000000-0005-0000-0000-0000A2010000}"/>
    <cellStyle name="Accent2 - 40% 4" xfId="420" xr:uid="{00000000-0005-0000-0000-0000A3010000}"/>
    <cellStyle name="Accent2 - 40% 4 2" xfId="421" xr:uid="{00000000-0005-0000-0000-0000A4010000}"/>
    <cellStyle name="Accent2 - 40% 4 2 2" xfId="422" xr:uid="{00000000-0005-0000-0000-0000A5010000}"/>
    <cellStyle name="Accent2 - 40% 4 3" xfId="423" xr:uid="{00000000-0005-0000-0000-0000A6010000}"/>
    <cellStyle name="Accent2 - 40% 5" xfId="424" xr:uid="{00000000-0005-0000-0000-0000A7010000}"/>
    <cellStyle name="Accent2 - 40% 5 2" xfId="425" xr:uid="{00000000-0005-0000-0000-0000A8010000}"/>
    <cellStyle name="Accent2 - 40% 5 2 2" xfId="426" xr:uid="{00000000-0005-0000-0000-0000A9010000}"/>
    <cellStyle name="Accent2 - 40% 5 3" xfId="427" xr:uid="{00000000-0005-0000-0000-0000AA010000}"/>
    <cellStyle name="Accent2 - 40% 6" xfId="428" xr:uid="{00000000-0005-0000-0000-0000AB010000}"/>
    <cellStyle name="Accent2 - 40% 6 2" xfId="429" xr:uid="{00000000-0005-0000-0000-0000AC010000}"/>
    <cellStyle name="Accent2 - 40% 7" xfId="430" xr:uid="{00000000-0005-0000-0000-0000AD010000}"/>
    <cellStyle name="Accent2 - 60%" xfId="431" xr:uid="{00000000-0005-0000-0000-0000AE010000}"/>
    <cellStyle name="Accent2 - 60% 2" xfId="432" xr:uid="{00000000-0005-0000-0000-0000AF010000}"/>
    <cellStyle name="Accent2 - 60% 3" xfId="433" xr:uid="{00000000-0005-0000-0000-0000B0010000}"/>
    <cellStyle name="Accent2 - 60% 4" xfId="434" xr:uid="{00000000-0005-0000-0000-0000B1010000}"/>
    <cellStyle name="Accent2 - 60% 5" xfId="435" xr:uid="{00000000-0005-0000-0000-0000B2010000}"/>
    <cellStyle name="Accent2 2" xfId="436" xr:uid="{00000000-0005-0000-0000-0000B3010000}"/>
    <cellStyle name="Accent2 2 2" xfId="437" xr:uid="{00000000-0005-0000-0000-0000B4010000}"/>
    <cellStyle name="Accent2 3" xfId="438" xr:uid="{00000000-0005-0000-0000-0000B5010000}"/>
    <cellStyle name="Accent2 3 2" xfId="439" xr:uid="{00000000-0005-0000-0000-0000B6010000}"/>
    <cellStyle name="Accent2 4" xfId="440" xr:uid="{00000000-0005-0000-0000-0000B7010000}"/>
    <cellStyle name="Accent2 5" xfId="441" xr:uid="{00000000-0005-0000-0000-0000B8010000}"/>
    <cellStyle name="Accent2 6" xfId="442" xr:uid="{00000000-0005-0000-0000-0000B9010000}"/>
    <cellStyle name="Accent3 - 20%" xfId="443" xr:uid="{00000000-0005-0000-0000-0000BA010000}"/>
    <cellStyle name="Accent3 - 20% 2" xfId="444" xr:uid="{00000000-0005-0000-0000-0000BB010000}"/>
    <cellStyle name="Accent3 - 20% 2 2" xfId="445" xr:uid="{00000000-0005-0000-0000-0000BC010000}"/>
    <cellStyle name="Accent3 - 20% 2 2 2" xfId="446" xr:uid="{00000000-0005-0000-0000-0000BD010000}"/>
    <cellStyle name="Accent3 - 20% 2 3" xfId="447" xr:uid="{00000000-0005-0000-0000-0000BE010000}"/>
    <cellStyle name="Accent3 - 20% 3" xfId="448" xr:uid="{00000000-0005-0000-0000-0000BF010000}"/>
    <cellStyle name="Accent3 - 20% 3 2" xfId="449" xr:uid="{00000000-0005-0000-0000-0000C0010000}"/>
    <cellStyle name="Accent3 - 20% 3 2 2" xfId="450" xr:uid="{00000000-0005-0000-0000-0000C1010000}"/>
    <cellStyle name="Accent3 - 20% 3 3" xfId="451" xr:uid="{00000000-0005-0000-0000-0000C2010000}"/>
    <cellStyle name="Accent3 - 20% 4" xfId="452" xr:uid="{00000000-0005-0000-0000-0000C3010000}"/>
    <cellStyle name="Accent3 - 20% 4 2" xfId="453" xr:uid="{00000000-0005-0000-0000-0000C4010000}"/>
    <cellStyle name="Accent3 - 20% 4 2 2" xfId="454" xr:uid="{00000000-0005-0000-0000-0000C5010000}"/>
    <cellStyle name="Accent3 - 20% 4 3" xfId="455" xr:uid="{00000000-0005-0000-0000-0000C6010000}"/>
    <cellStyle name="Accent3 - 20% 5" xfId="456" xr:uid="{00000000-0005-0000-0000-0000C7010000}"/>
    <cellStyle name="Accent3 - 20% 5 2" xfId="457" xr:uid="{00000000-0005-0000-0000-0000C8010000}"/>
    <cellStyle name="Accent3 - 20% 5 2 2" xfId="458" xr:uid="{00000000-0005-0000-0000-0000C9010000}"/>
    <cellStyle name="Accent3 - 20% 5 3" xfId="459" xr:uid="{00000000-0005-0000-0000-0000CA010000}"/>
    <cellStyle name="Accent3 - 20% 6" xfId="460" xr:uid="{00000000-0005-0000-0000-0000CB010000}"/>
    <cellStyle name="Accent3 - 20% 6 2" xfId="461" xr:uid="{00000000-0005-0000-0000-0000CC010000}"/>
    <cellStyle name="Accent3 - 20% 7" xfId="462" xr:uid="{00000000-0005-0000-0000-0000CD010000}"/>
    <cellStyle name="Accent3 - 40%" xfId="463" xr:uid="{00000000-0005-0000-0000-0000CE010000}"/>
    <cellStyle name="Accent3 - 40% 2" xfId="464" xr:uid="{00000000-0005-0000-0000-0000CF010000}"/>
    <cellStyle name="Accent3 - 40% 2 2" xfId="465" xr:uid="{00000000-0005-0000-0000-0000D0010000}"/>
    <cellStyle name="Accent3 - 40% 2 2 2" xfId="466" xr:uid="{00000000-0005-0000-0000-0000D1010000}"/>
    <cellStyle name="Accent3 - 40% 2 3" xfId="467" xr:uid="{00000000-0005-0000-0000-0000D2010000}"/>
    <cellStyle name="Accent3 - 40% 3" xfId="468" xr:uid="{00000000-0005-0000-0000-0000D3010000}"/>
    <cellStyle name="Accent3 - 40% 3 2" xfId="469" xr:uid="{00000000-0005-0000-0000-0000D4010000}"/>
    <cellStyle name="Accent3 - 40% 3 2 2" xfId="470" xr:uid="{00000000-0005-0000-0000-0000D5010000}"/>
    <cellStyle name="Accent3 - 40% 3 3" xfId="471" xr:uid="{00000000-0005-0000-0000-0000D6010000}"/>
    <cellStyle name="Accent3 - 40% 4" xfId="472" xr:uid="{00000000-0005-0000-0000-0000D7010000}"/>
    <cellStyle name="Accent3 - 40% 4 2" xfId="473" xr:uid="{00000000-0005-0000-0000-0000D8010000}"/>
    <cellStyle name="Accent3 - 40% 4 2 2" xfId="474" xr:uid="{00000000-0005-0000-0000-0000D9010000}"/>
    <cellStyle name="Accent3 - 40% 4 3" xfId="475" xr:uid="{00000000-0005-0000-0000-0000DA010000}"/>
    <cellStyle name="Accent3 - 40% 5" xfId="476" xr:uid="{00000000-0005-0000-0000-0000DB010000}"/>
    <cellStyle name="Accent3 - 40% 5 2" xfId="477" xr:uid="{00000000-0005-0000-0000-0000DC010000}"/>
    <cellStyle name="Accent3 - 40% 5 2 2" xfId="478" xr:uid="{00000000-0005-0000-0000-0000DD010000}"/>
    <cellStyle name="Accent3 - 40% 5 3" xfId="479" xr:uid="{00000000-0005-0000-0000-0000DE010000}"/>
    <cellStyle name="Accent3 - 40% 6" xfId="480" xr:uid="{00000000-0005-0000-0000-0000DF010000}"/>
    <cellStyle name="Accent3 - 40% 6 2" xfId="481" xr:uid="{00000000-0005-0000-0000-0000E0010000}"/>
    <cellStyle name="Accent3 - 40% 7" xfId="482" xr:uid="{00000000-0005-0000-0000-0000E1010000}"/>
    <cellStyle name="Accent3 - 60%" xfId="483" xr:uid="{00000000-0005-0000-0000-0000E2010000}"/>
    <cellStyle name="Accent3 - 60% 2" xfId="484" xr:uid="{00000000-0005-0000-0000-0000E3010000}"/>
    <cellStyle name="Accent3 - 60% 3" xfId="485" xr:uid="{00000000-0005-0000-0000-0000E4010000}"/>
    <cellStyle name="Accent3 - 60% 4" xfId="486" xr:uid="{00000000-0005-0000-0000-0000E5010000}"/>
    <cellStyle name="Accent3 - 60% 5" xfId="487" xr:uid="{00000000-0005-0000-0000-0000E6010000}"/>
    <cellStyle name="Accent3 2" xfId="488" xr:uid="{00000000-0005-0000-0000-0000E7010000}"/>
    <cellStyle name="Accent3 2 2" xfId="489" xr:uid="{00000000-0005-0000-0000-0000E8010000}"/>
    <cellStyle name="Accent3 3" xfId="490" xr:uid="{00000000-0005-0000-0000-0000E9010000}"/>
    <cellStyle name="Accent3 3 2" xfId="491" xr:uid="{00000000-0005-0000-0000-0000EA010000}"/>
    <cellStyle name="Accent3 4" xfId="492" xr:uid="{00000000-0005-0000-0000-0000EB010000}"/>
    <cellStyle name="Accent3 4 2" xfId="493" xr:uid="{00000000-0005-0000-0000-0000EC010000}"/>
    <cellStyle name="Accent3 5" xfId="494" xr:uid="{00000000-0005-0000-0000-0000ED010000}"/>
    <cellStyle name="Accent3 5 2" xfId="495" xr:uid="{00000000-0005-0000-0000-0000EE010000}"/>
    <cellStyle name="Accent3 6" xfId="496" xr:uid="{00000000-0005-0000-0000-0000EF010000}"/>
    <cellStyle name="Accent3 7" xfId="497" xr:uid="{00000000-0005-0000-0000-0000F0010000}"/>
    <cellStyle name="Accent3 8" xfId="498" xr:uid="{00000000-0005-0000-0000-0000F1010000}"/>
    <cellStyle name="Accent3 9" xfId="499" xr:uid="{00000000-0005-0000-0000-0000F2010000}"/>
    <cellStyle name="Accent4 - 20%" xfId="500" xr:uid="{00000000-0005-0000-0000-0000F3010000}"/>
    <cellStyle name="Accent4 - 20% 2" xfId="501" xr:uid="{00000000-0005-0000-0000-0000F4010000}"/>
    <cellStyle name="Accent4 - 20% 2 2" xfId="502" xr:uid="{00000000-0005-0000-0000-0000F5010000}"/>
    <cellStyle name="Accent4 - 20% 2 2 2" xfId="503" xr:uid="{00000000-0005-0000-0000-0000F6010000}"/>
    <cellStyle name="Accent4 - 20% 2 3" xfId="504" xr:uid="{00000000-0005-0000-0000-0000F7010000}"/>
    <cellStyle name="Accent4 - 20% 3" xfId="505" xr:uid="{00000000-0005-0000-0000-0000F8010000}"/>
    <cellStyle name="Accent4 - 20% 3 2" xfId="506" xr:uid="{00000000-0005-0000-0000-0000F9010000}"/>
    <cellStyle name="Accent4 - 20% 3 2 2" xfId="507" xr:uid="{00000000-0005-0000-0000-0000FA010000}"/>
    <cellStyle name="Accent4 - 20% 3 3" xfId="508" xr:uid="{00000000-0005-0000-0000-0000FB010000}"/>
    <cellStyle name="Accent4 - 20% 4" xfId="509" xr:uid="{00000000-0005-0000-0000-0000FC010000}"/>
    <cellStyle name="Accent4 - 20% 4 2" xfId="510" xr:uid="{00000000-0005-0000-0000-0000FD010000}"/>
    <cellStyle name="Accent4 - 20% 4 2 2" xfId="511" xr:uid="{00000000-0005-0000-0000-0000FE010000}"/>
    <cellStyle name="Accent4 - 20% 4 3" xfId="512" xr:uid="{00000000-0005-0000-0000-0000FF010000}"/>
    <cellStyle name="Accent4 - 20% 5" xfId="513" xr:uid="{00000000-0005-0000-0000-000000020000}"/>
    <cellStyle name="Accent4 - 20% 5 2" xfId="514" xr:uid="{00000000-0005-0000-0000-000001020000}"/>
    <cellStyle name="Accent4 - 20% 5 2 2" xfId="515" xr:uid="{00000000-0005-0000-0000-000002020000}"/>
    <cellStyle name="Accent4 - 20% 5 3" xfId="516" xr:uid="{00000000-0005-0000-0000-000003020000}"/>
    <cellStyle name="Accent4 - 20% 6" xfId="517" xr:uid="{00000000-0005-0000-0000-000004020000}"/>
    <cellStyle name="Accent4 - 20% 6 2" xfId="518" xr:uid="{00000000-0005-0000-0000-000005020000}"/>
    <cellStyle name="Accent4 - 20% 7" xfId="519" xr:uid="{00000000-0005-0000-0000-000006020000}"/>
    <cellStyle name="Accent4 - 40%" xfId="520" xr:uid="{00000000-0005-0000-0000-000007020000}"/>
    <cellStyle name="Accent4 - 40% 2" xfId="521" xr:uid="{00000000-0005-0000-0000-000008020000}"/>
    <cellStyle name="Accent4 - 40% 2 2" xfId="522" xr:uid="{00000000-0005-0000-0000-000009020000}"/>
    <cellStyle name="Accent4 - 40% 2 2 2" xfId="523" xr:uid="{00000000-0005-0000-0000-00000A020000}"/>
    <cellStyle name="Accent4 - 40% 2 3" xfId="524" xr:uid="{00000000-0005-0000-0000-00000B020000}"/>
    <cellStyle name="Accent4 - 40% 3" xfId="525" xr:uid="{00000000-0005-0000-0000-00000C020000}"/>
    <cellStyle name="Accent4 - 40% 3 2" xfId="526" xr:uid="{00000000-0005-0000-0000-00000D020000}"/>
    <cellStyle name="Accent4 - 40% 3 2 2" xfId="527" xr:uid="{00000000-0005-0000-0000-00000E020000}"/>
    <cellStyle name="Accent4 - 40% 3 3" xfId="528" xr:uid="{00000000-0005-0000-0000-00000F020000}"/>
    <cellStyle name="Accent4 - 40% 4" xfId="529" xr:uid="{00000000-0005-0000-0000-000010020000}"/>
    <cellStyle name="Accent4 - 40% 4 2" xfId="530" xr:uid="{00000000-0005-0000-0000-000011020000}"/>
    <cellStyle name="Accent4 - 40% 4 2 2" xfId="531" xr:uid="{00000000-0005-0000-0000-000012020000}"/>
    <cellStyle name="Accent4 - 40% 4 3" xfId="532" xr:uid="{00000000-0005-0000-0000-000013020000}"/>
    <cellStyle name="Accent4 - 40% 5" xfId="533" xr:uid="{00000000-0005-0000-0000-000014020000}"/>
    <cellStyle name="Accent4 - 40% 5 2" xfId="534" xr:uid="{00000000-0005-0000-0000-000015020000}"/>
    <cellStyle name="Accent4 - 40% 5 2 2" xfId="535" xr:uid="{00000000-0005-0000-0000-000016020000}"/>
    <cellStyle name="Accent4 - 40% 5 3" xfId="536" xr:uid="{00000000-0005-0000-0000-000017020000}"/>
    <cellStyle name="Accent4 - 40% 6" xfId="537" xr:uid="{00000000-0005-0000-0000-000018020000}"/>
    <cellStyle name="Accent4 - 40% 6 2" xfId="538" xr:uid="{00000000-0005-0000-0000-000019020000}"/>
    <cellStyle name="Accent4 - 40% 7" xfId="539" xr:uid="{00000000-0005-0000-0000-00001A020000}"/>
    <cellStyle name="Accent4 - 60%" xfId="540" xr:uid="{00000000-0005-0000-0000-00001B020000}"/>
    <cellStyle name="Accent4 - 60% 2" xfId="541" xr:uid="{00000000-0005-0000-0000-00001C020000}"/>
    <cellStyle name="Accent4 - 60% 3" xfId="542" xr:uid="{00000000-0005-0000-0000-00001D020000}"/>
    <cellStyle name="Accent4 - 60% 4" xfId="543" xr:uid="{00000000-0005-0000-0000-00001E020000}"/>
    <cellStyle name="Accent4 - 60% 5" xfId="544" xr:uid="{00000000-0005-0000-0000-00001F020000}"/>
    <cellStyle name="Accent4 2" xfId="545" xr:uid="{00000000-0005-0000-0000-000020020000}"/>
    <cellStyle name="Accent4 2 2" xfId="546" xr:uid="{00000000-0005-0000-0000-000021020000}"/>
    <cellStyle name="Accent4 3" xfId="547" xr:uid="{00000000-0005-0000-0000-000022020000}"/>
    <cellStyle name="Accent4 3 2" xfId="548" xr:uid="{00000000-0005-0000-0000-000023020000}"/>
    <cellStyle name="Accent4 4" xfId="549" xr:uid="{00000000-0005-0000-0000-000024020000}"/>
    <cellStyle name="Accent4 4 2" xfId="550" xr:uid="{00000000-0005-0000-0000-000025020000}"/>
    <cellStyle name="Accent4 5" xfId="551" xr:uid="{00000000-0005-0000-0000-000026020000}"/>
    <cellStyle name="Accent4 5 2" xfId="552" xr:uid="{00000000-0005-0000-0000-000027020000}"/>
    <cellStyle name="Accent4 6" xfId="553" xr:uid="{00000000-0005-0000-0000-000028020000}"/>
    <cellStyle name="Accent4 7" xfId="554" xr:uid="{00000000-0005-0000-0000-000029020000}"/>
    <cellStyle name="Accent4 8" xfId="555" xr:uid="{00000000-0005-0000-0000-00002A020000}"/>
    <cellStyle name="Accent4 9" xfId="556" xr:uid="{00000000-0005-0000-0000-00002B020000}"/>
    <cellStyle name="Accent5 - 20%" xfId="557" xr:uid="{00000000-0005-0000-0000-00002C020000}"/>
    <cellStyle name="Accent5 - 20% 2" xfId="558" xr:uid="{00000000-0005-0000-0000-00002D020000}"/>
    <cellStyle name="Accent5 - 20% 2 2" xfId="559" xr:uid="{00000000-0005-0000-0000-00002E020000}"/>
    <cellStyle name="Accent5 - 20% 2 2 2" xfId="560" xr:uid="{00000000-0005-0000-0000-00002F020000}"/>
    <cellStyle name="Accent5 - 20% 2 3" xfId="561" xr:uid="{00000000-0005-0000-0000-000030020000}"/>
    <cellStyle name="Accent5 - 20% 3" xfId="562" xr:uid="{00000000-0005-0000-0000-000031020000}"/>
    <cellStyle name="Accent5 - 20% 3 2" xfId="563" xr:uid="{00000000-0005-0000-0000-000032020000}"/>
    <cellStyle name="Accent5 - 20% 3 2 2" xfId="564" xr:uid="{00000000-0005-0000-0000-000033020000}"/>
    <cellStyle name="Accent5 - 20% 3 3" xfId="565" xr:uid="{00000000-0005-0000-0000-000034020000}"/>
    <cellStyle name="Accent5 - 20% 4" xfId="566" xr:uid="{00000000-0005-0000-0000-000035020000}"/>
    <cellStyle name="Accent5 - 20% 4 2" xfId="567" xr:uid="{00000000-0005-0000-0000-000036020000}"/>
    <cellStyle name="Accent5 - 20% 4 2 2" xfId="568" xr:uid="{00000000-0005-0000-0000-000037020000}"/>
    <cellStyle name="Accent5 - 20% 4 3" xfId="569" xr:uid="{00000000-0005-0000-0000-000038020000}"/>
    <cellStyle name="Accent5 - 20% 5" xfId="570" xr:uid="{00000000-0005-0000-0000-000039020000}"/>
    <cellStyle name="Accent5 - 20% 5 2" xfId="571" xr:uid="{00000000-0005-0000-0000-00003A020000}"/>
    <cellStyle name="Accent5 - 20% 5 2 2" xfId="572" xr:uid="{00000000-0005-0000-0000-00003B020000}"/>
    <cellStyle name="Accent5 - 20% 5 3" xfId="573" xr:uid="{00000000-0005-0000-0000-00003C020000}"/>
    <cellStyle name="Accent5 - 20% 6" xfId="574" xr:uid="{00000000-0005-0000-0000-00003D020000}"/>
    <cellStyle name="Accent5 - 20% 6 2" xfId="575" xr:uid="{00000000-0005-0000-0000-00003E020000}"/>
    <cellStyle name="Accent5 - 20% 7" xfId="576" xr:uid="{00000000-0005-0000-0000-00003F020000}"/>
    <cellStyle name="Accent5 - 40%" xfId="577" xr:uid="{00000000-0005-0000-0000-000040020000}"/>
    <cellStyle name="Accent5 - 40% 2" xfId="578" xr:uid="{00000000-0005-0000-0000-000041020000}"/>
    <cellStyle name="Accent5 - 40% 2 2" xfId="579" xr:uid="{00000000-0005-0000-0000-000042020000}"/>
    <cellStyle name="Accent5 - 40% 3" xfId="580" xr:uid="{00000000-0005-0000-0000-000043020000}"/>
    <cellStyle name="Accent5 - 60%" xfId="581" xr:uid="{00000000-0005-0000-0000-000044020000}"/>
    <cellStyle name="Accent5 - 60% 2" xfId="582" xr:uid="{00000000-0005-0000-0000-000045020000}"/>
    <cellStyle name="Accent5 - 60% 3" xfId="583" xr:uid="{00000000-0005-0000-0000-000046020000}"/>
    <cellStyle name="Accent5 - 60% 4" xfId="584" xr:uid="{00000000-0005-0000-0000-000047020000}"/>
    <cellStyle name="Accent5 - 60% 5" xfId="585" xr:uid="{00000000-0005-0000-0000-000048020000}"/>
    <cellStyle name="Accent5 2" xfId="586" xr:uid="{00000000-0005-0000-0000-000049020000}"/>
    <cellStyle name="Accent5 2 2" xfId="587" xr:uid="{00000000-0005-0000-0000-00004A020000}"/>
    <cellStyle name="Accent5 3" xfId="588" xr:uid="{00000000-0005-0000-0000-00004B020000}"/>
    <cellStyle name="Accent5 3 2" xfId="589" xr:uid="{00000000-0005-0000-0000-00004C020000}"/>
    <cellStyle name="Accent5 4" xfId="590" xr:uid="{00000000-0005-0000-0000-00004D020000}"/>
    <cellStyle name="Accent5 4 2" xfId="591" xr:uid="{00000000-0005-0000-0000-00004E020000}"/>
    <cellStyle name="Accent5 5" xfId="592" xr:uid="{00000000-0005-0000-0000-00004F020000}"/>
    <cellStyle name="Accent5 5 2" xfId="593" xr:uid="{00000000-0005-0000-0000-000050020000}"/>
    <cellStyle name="Accent5 6" xfId="594" xr:uid="{00000000-0005-0000-0000-000051020000}"/>
    <cellStyle name="Accent5 7" xfId="595" xr:uid="{00000000-0005-0000-0000-000052020000}"/>
    <cellStyle name="Accent5 8" xfId="596" xr:uid="{00000000-0005-0000-0000-000053020000}"/>
    <cellStyle name="Accent5 9" xfId="597" xr:uid="{00000000-0005-0000-0000-000054020000}"/>
    <cellStyle name="Accent6 - 20%" xfId="598" xr:uid="{00000000-0005-0000-0000-000055020000}"/>
    <cellStyle name="Accent6 - 20% 2" xfId="599" xr:uid="{00000000-0005-0000-0000-000056020000}"/>
    <cellStyle name="Accent6 - 20% 2 2" xfId="600" xr:uid="{00000000-0005-0000-0000-000057020000}"/>
    <cellStyle name="Accent6 - 20% 3" xfId="601" xr:uid="{00000000-0005-0000-0000-000058020000}"/>
    <cellStyle name="Accent6 - 40%" xfId="602" xr:uid="{00000000-0005-0000-0000-000059020000}"/>
    <cellStyle name="Accent6 - 40% 2" xfId="603" xr:uid="{00000000-0005-0000-0000-00005A020000}"/>
    <cellStyle name="Accent6 - 40% 2 2" xfId="604" xr:uid="{00000000-0005-0000-0000-00005B020000}"/>
    <cellStyle name="Accent6 - 40% 2 2 2" xfId="605" xr:uid="{00000000-0005-0000-0000-00005C020000}"/>
    <cellStyle name="Accent6 - 40% 2 3" xfId="606" xr:uid="{00000000-0005-0000-0000-00005D020000}"/>
    <cellStyle name="Accent6 - 40% 3" xfId="607" xr:uid="{00000000-0005-0000-0000-00005E020000}"/>
    <cellStyle name="Accent6 - 40% 3 2" xfId="608" xr:uid="{00000000-0005-0000-0000-00005F020000}"/>
    <cellStyle name="Accent6 - 40% 3 2 2" xfId="609" xr:uid="{00000000-0005-0000-0000-000060020000}"/>
    <cellStyle name="Accent6 - 40% 3 3" xfId="610" xr:uid="{00000000-0005-0000-0000-000061020000}"/>
    <cellStyle name="Accent6 - 40% 4" xfId="611" xr:uid="{00000000-0005-0000-0000-000062020000}"/>
    <cellStyle name="Accent6 - 40% 4 2" xfId="612" xr:uid="{00000000-0005-0000-0000-000063020000}"/>
    <cellStyle name="Accent6 - 40% 4 2 2" xfId="613" xr:uid="{00000000-0005-0000-0000-000064020000}"/>
    <cellStyle name="Accent6 - 40% 4 3" xfId="614" xr:uid="{00000000-0005-0000-0000-000065020000}"/>
    <cellStyle name="Accent6 - 40% 5" xfId="615" xr:uid="{00000000-0005-0000-0000-000066020000}"/>
    <cellStyle name="Accent6 - 40% 5 2" xfId="616" xr:uid="{00000000-0005-0000-0000-000067020000}"/>
    <cellStyle name="Accent6 - 40% 5 2 2" xfId="617" xr:uid="{00000000-0005-0000-0000-000068020000}"/>
    <cellStyle name="Accent6 - 40% 5 3" xfId="618" xr:uid="{00000000-0005-0000-0000-000069020000}"/>
    <cellStyle name="Accent6 - 40% 6" xfId="619" xr:uid="{00000000-0005-0000-0000-00006A020000}"/>
    <cellStyle name="Accent6 - 40% 6 2" xfId="620" xr:uid="{00000000-0005-0000-0000-00006B020000}"/>
    <cellStyle name="Accent6 - 40% 7" xfId="621" xr:uid="{00000000-0005-0000-0000-00006C020000}"/>
    <cellStyle name="Accent6 - 60%" xfId="622" xr:uid="{00000000-0005-0000-0000-00006D020000}"/>
    <cellStyle name="Accent6 - 60% 2" xfId="623" xr:uid="{00000000-0005-0000-0000-00006E020000}"/>
    <cellStyle name="Accent6 - 60% 3" xfId="624" xr:uid="{00000000-0005-0000-0000-00006F020000}"/>
    <cellStyle name="Accent6 - 60% 4" xfId="625" xr:uid="{00000000-0005-0000-0000-000070020000}"/>
    <cellStyle name="Accent6 - 60% 5" xfId="626" xr:uid="{00000000-0005-0000-0000-000071020000}"/>
    <cellStyle name="Accent6 2" xfId="627" xr:uid="{00000000-0005-0000-0000-000072020000}"/>
    <cellStyle name="Accent6 2 2" xfId="628" xr:uid="{00000000-0005-0000-0000-000073020000}"/>
    <cellStyle name="Accent6 3" xfId="629" xr:uid="{00000000-0005-0000-0000-000074020000}"/>
    <cellStyle name="Accent6 3 2" xfId="630" xr:uid="{00000000-0005-0000-0000-000075020000}"/>
    <cellStyle name="Accent6 4" xfId="631" xr:uid="{00000000-0005-0000-0000-000076020000}"/>
    <cellStyle name="Accent6 4 2" xfId="632" xr:uid="{00000000-0005-0000-0000-000077020000}"/>
    <cellStyle name="Accent6 5" xfId="633" xr:uid="{00000000-0005-0000-0000-000078020000}"/>
    <cellStyle name="Accent6 5 2" xfId="634" xr:uid="{00000000-0005-0000-0000-000079020000}"/>
    <cellStyle name="Accent6 6" xfId="635" xr:uid="{00000000-0005-0000-0000-00007A020000}"/>
    <cellStyle name="Accent6 7" xfId="636" xr:uid="{00000000-0005-0000-0000-00007B020000}"/>
    <cellStyle name="Accent6 8" xfId="637" xr:uid="{00000000-0005-0000-0000-00007C020000}"/>
    <cellStyle name="Accent6 9" xfId="638" xr:uid="{00000000-0005-0000-0000-00007D020000}"/>
    <cellStyle name="Acct - Legacy" xfId="639" xr:uid="{00000000-0005-0000-0000-00007E020000}"/>
    <cellStyle name="Acct - SAP" xfId="640" xr:uid="{00000000-0005-0000-0000-00007F020000}"/>
    <cellStyle name="Acctg$" xfId="641" xr:uid="{00000000-0005-0000-0000-000080020000}"/>
    <cellStyle name="Acctg_Double" xfId="642" xr:uid="{00000000-0005-0000-0000-000081020000}"/>
    <cellStyle name="act.0" xfId="643" xr:uid="{00000000-0005-0000-0000-000082020000}"/>
    <cellStyle name="Actg $" xfId="644" xr:uid="{00000000-0005-0000-0000-000083020000}"/>
    <cellStyle name="Actg $.00" xfId="645" xr:uid="{00000000-0005-0000-0000-000084020000}"/>
    <cellStyle name="Actg $_1.5 Serv Rev" xfId="646" xr:uid="{00000000-0005-0000-0000-000085020000}"/>
    <cellStyle name="Actg Dbl $" xfId="647" xr:uid="{00000000-0005-0000-0000-000086020000}"/>
    <cellStyle name="Actg Sngl" xfId="648" xr:uid="{00000000-0005-0000-0000-000087020000}"/>
    <cellStyle name="Actg Sngl $" xfId="649" xr:uid="{00000000-0005-0000-0000-000088020000}"/>
    <cellStyle name="Actg Sngl_!BW BCC(Excl. BARC &amp; BCE Offset)-0107" xfId="650" xr:uid="{00000000-0005-0000-0000-000089020000}"/>
    <cellStyle name="Actual Date" xfId="651" xr:uid="{00000000-0005-0000-0000-00008A020000}"/>
    <cellStyle name="Add" xfId="652" xr:uid="{00000000-0005-0000-0000-00008B020000}"/>
    <cellStyle name="ÅëÈ­ [0]_±âÅ¸" xfId="653" xr:uid="{00000000-0005-0000-0000-00008C020000}"/>
    <cellStyle name="ÅëÈ­_±âÅ¸" xfId="654" xr:uid="{00000000-0005-0000-0000-00008D020000}"/>
    <cellStyle name="Amt - 0 Dec" xfId="655" xr:uid="{00000000-0005-0000-0000-00008E020000}"/>
    <cellStyle name="Anos" xfId="656" xr:uid="{00000000-0005-0000-0000-00008F020000}"/>
    <cellStyle name="args.style" xfId="657" xr:uid="{00000000-0005-0000-0000-000090020000}"/>
    <cellStyle name="Arial8" xfId="658" xr:uid="{00000000-0005-0000-0000-000091020000}"/>
    <cellStyle name="Array Enter" xfId="659" xr:uid="{00000000-0005-0000-0000-000092020000}"/>
    <cellStyle name="ÄÞ¸¶ [0]_±âÅ¸" xfId="660" xr:uid="{00000000-0005-0000-0000-000093020000}"/>
    <cellStyle name="ÄÞ¸¶_±âÅ¸" xfId="661" xr:uid="{00000000-0005-0000-0000-000094020000}"/>
    <cellStyle name="b???b???b???b???b???b???b???b???b???b???b???b???b???b???b???b???b???b???b???b???b???b??_x0003_b???b???b?" xfId="662" xr:uid="{00000000-0005-0000-0000-000095020000}"/>
    <cellStyle name="b???b???b???b???b???b???b???b???b???b???b???b???b???b???b???b???b???b??_x0003_b???b???b???b???b???b???b???b???b???b???b???b???b???b???b???b???b???b???b???b???b???b???b?" xfId="663" xr:uid="{00000000-0005-0000-0000-000096020000}"/>
    <cellStyle name="b???b???b???b???b???b???b???b??_x0003_b???b???b???b???b???b???b???b???b?" xfId="664" xr:uid="{00000000-0005-0000-0000-000097020000}"/>
    <cellStyle name="Background" xfId="665" xr:uid="{00000000-0005-0000-0000-000098020000}"/>
    <cellStyle name="Bad 2" xfId="666" xr:uid="{00000000-0005-0000-0000-000099020000}"/>
    <cellStyle name="Bad 2 2" xfId="667" xr:uid="{00000000-0005-0000-0000-00009A020000}"/>
    <cellStyle name="Bad 3" xfId="668" xr:uid="{00000000-0005-0000-0000-00009B020000}"/>
    <cellStyle name="Bad 3 2" xfId="669" xr:uid="{00000000-0005-0000-0000-00009C020000}"/>
    <cellStyle name="Bad 4" xfId="670" xr:uid="{00000000-0005-0000-0000-00009D020000}"/>
    <cellStyle name="Bad 4 2" xfId="671" xr:uid="{00000000-0005-0000-0000-00009E020000}"/>
    <cellStyle name="Bad 5" xfId="672" xr:uid="{00000000-0005-0000-0000-00009F020000}"/>
    <cellStyle name="Bad 6" xfId="673" xr:uid="{00000000-0005-0000-0000-0000A0020000}"/>
    <cellStyle name="base" xfId="674" xr:uid="{00000000-0005-0000-0000-0000A1020000}"/>
    <cellStyle name="bch" xfId="675" xr:uid="{00000000-0005-0000-0000-0000A2020000}"/>
    <cellStyle name="bch 2" xfId="676" xr:uid="{00000000-0005-0000-0000-0000A3020000}"/>
    <cellStyle name="bci" xfId="677" xr:uid="{00000000-0005-0000-0000-0000A4020000}"/>
    <cellStyle name="bci 2" xfId="678" xr:uid="{00000000-0005-0000-0000-0000A5020000}"/>
    <cellStyle name="biu" xfId="679" xr:uid="{00000000-0005-0000-0000-0000A6020000}"/>
    <cellStyle name="Body" xfId="680" xr:uid="{00000000-0005-0000-0000-0000A7020000}"/>
    <cellStyle name="Border Heavy" xfId="681" xr:uid="{00000000-0005-0000-0000-0000A8020000}"/>
    <cellStyle name="Border Heavy 2" xfId="682" xr:uid="{00000000-0005-0000-0000-0000A9020000}"/>
    <cellStyle name="Border Thin" xfId="683" xr:uid="{00000000-0005-0000-0000-0000AA020000}"/>
    <cellStyle name="BorderAreas" xfId="684" xr:uid="{00000000-0005-0000-0000-0000AB020000}"/>
    <cellStyle name="Bullet" xfId="685" xr:uid="{00000000-0005-0000-0000-0000AC020000}"/>
    <cellStyle name="Ç¥ÁØ_¿ù°£¿ä¾àº¸°í" xfId="686" xr:uid="{00000000-0005-0000-0000-0000AD020000}"/>
    <cellStyle name="Calc Currency (0)" xfId="687" xr:uid="{00000000-0005-0000-0000-0000AE020000}"/>
    <cellStyle name="Calc Currency (2)" xfId="688" xr:uid="{00000000-0005-0000-0000-0000AF020000}"/>
    <cellStyle name="Calc Percent (0)" xfId="689" xr:uid="{00000000-0005-0000-0000-0000B0020000}"/>
    <cellStyle name="Calc Percent (1)" xfId="690" xr:uid="{00000000-0005-0000-0000-0000B1020000}"/>
    <cellStyle name="Calc Percent (2)" xfId="691" xr:uid="{00000000-0005-0000-0000-0000B2020000}"/>
    <cellStyle name="Calc Units (0)" xfId="692" xr:uid="{00000000-0005-0000-0000-0000B3020000}"/>
    <cellStyle name="Calc Units (0) 2" xfId="693" xr:uid="{00000000-0005-0000-0000-0000B4020000}"/>
    <cellStyle name="Calc Units (0) 2 2" xfId="1569" xr:uid="{F0C9B66E-E649-4995-AE42-EF707246FD8A}"/>
    <cellStyle name="Calc Units (0) 3" xfId="1568" xr:uid="{1F0F4C39-599A-46F6-B70B-6640AEEC0F8C}"/>
    <cellStyle name="Calc Units (1)" xfId="694" xr:uid="{00000000-0005-0000-0000-0000B5020000}"/>
    <cellStyle name="Calc Units (2)" xfId="695" xr:uid="{00000000-0005-0000-0000-0000B6020000}"/>
    <cellStyle name="Calculation 2" xfId="696" xr:uid="{00000000-0005-0000-0000-0000B7020000}"/>
    <cellStyle name="Calculation 2 2" xfId="697" xr:uid="{00000000-0005-0000-0000-0000B8020000}"/>
    <cellStyle name="Calculation 3" xfId="698" xr:uid="{00000000-0005-0000-0000-0000B9020000}"/>
    <cellStyle name="Calculation 3 2" xfId="699" xr:uid="{00000000-0005-0000-0000-0000BA020000}"/>
    <cellStyle name="Calculation 4" xfId="700" xr:uid="{00000000-0005-0000-0000-0000BB020000}"/>
    <cellStyle name="Calculation 4 2" xfId="701" xr:uid="{00000000-0005-0000-0000-0000BC020000}"/>
    <cellStyle name="Calculation 5" xfId="702" xr:uid="{00000000-0005-0000-0000-0000BD020000}"/>
    <cellStyle name="Calculation 6" xfId="703" xr:uid="{00000000-0005-0000-0000-0000BE020000}"/>
    <cellStyle name="cell" xfId="704" xr:uid="{00000000-0005-0000-0000-0000BF020000}"/>
    <cellStyle name="Cents" xfId="705" xr:uid="{00000000-0005-0000-0000-0000C0020000}"/>
    <cellStyle name="Cents (0.0)" xfId="706" xr:uid="{00000000-0005-0000-0000-0000C1020000}"/>
    <cellStyle name="CHANGE" xfId="707" xr:uid="{00000000-0005-0000-0000-0000C2020000}"/>
    <cellStyle name="CHANGEB" xfId="708" xr:uid="{00000000-0005-0000-0000-0000C3020000}"/>
    <cellStyle name="Check" xfId="709" xr:uid="{00000000-0005-0000-0000-0000C4020000}"/>
    <cellStyle name="Check Cell 2" xfId="710" xr:uid="{00000000-0005-0000-0000-0000C5020000}"/>
    <cellStyle name="Check Cell 2 2" xfId="711" xr:uid="{00000000-0005-0000-0000-0000C6020000}"/>
    <cellStyle name="Check Cell 3" xfId="712" xr:uid="{00000000-0005-0000-0000-0000C7020000}"/>
    <cellStyle name="Check Cell 3 2" xfId="713" xr:uid="{00000000-0005-0000-0000-0000C8020000}"/>
    <cellStyle name="Check Cell 4" xfId="714" xr:uid="{00000000-0005-0000-0000-0000C9020000}"/>
    <cellStyle name="Check Cell 4 2" xfId="715" xr:uid="{00000000-0005-0000-0000-0000CA020000}"/>
    <cellStyle name="Check Cell 5" xfId="716" xr:uid="{00000000-0005-0000-0000-0000CB020000}"/>
    <cellStyle name="Check Cell 6" xfId="717" xr:uid="{00000000-0005-0000-0000-0000CC020000}"/>
    <cellStyle name="ColHead" xfId="718" xr:uid="{00000000-0005-0000-0000-0000CD020000}"/>
    <cellStyle name="ColHeading" xfId="719" xr:uid="{00000000-0005-0000-0000-0000CE020000}"/>
    <cellStyle name="Column Headers" xfId="720" xr:uid="{00000000-0005-0000-0000-0000CF020000}"/>
    <cellStyle name="Column Title" xfId="721" xr:uid="{00000000-0005-0000-0000-0000D0020000}"/>
    <cellStyle name="ColumnHeading" xfId="722" xr:uid="{00000000-0005-0000-0000-0000D1020000}"/>
    <cellStyle name="com" xfId="723" xr:uid="{00000000-0005-0000-0000-0000D2020000}"/>
    <cellStyle name="Comma" xfId="724" builtinId="3"/>
    <cellStyle name="Comma  - Style1" xfId="725" xr:uid="{00000000-0005-0000-0000-0000D4020000}"/>
    <cellStyle name="Comma  - Style2" xfId="726" xr:uid="{00000000-0005-0000-0000-0000D5020000}"/>
    <cellStyle name="Comma  - Style3" xfId="727" xr:uid="{00000000-0005-0000-0000-0000D6020000}"/>
    <cellStyle name="Comma  - Style4" xfId="728" xr:uid="{00000000-0005-0000-0000-0000D7020000}"/>
    <cellStyle name="Comma  - Style5" xfId="729" xr:uid="{00000000-0005-0000-0000-0000D8020000}"/>
    <cellStyle name="Comma  - Style6" xfId="730" xr:uid="{00000000-0005-0000-0000-0000D9020000}"/>
    <cellStyle name="Comma  - Style7" xfId="731" xr:uid="{00000000-0005-0000-0000-0000DA020000}"/>
    <cellStyle name="Comma  - Style8" xfId="732" xr:uid="{00000000-0005-0000-0000-0000DB020000}"/>
    <cellStyle name="Comma [00]" xfId="733" xr:uid="{00000000-0005-0000-0000-0000DC020000}"/>
    <cellStyle name="Comma [00] 2" xfId="734" xr:uid="{00000000-0005-0000-0000-0000DD020000}"/>
    <cellStyle name="Comma [00] 2 2" xfId="1572" xr:uid="{22411A46-AD88-4BE2-B32D-9EB849F0BDF8}"/>
    <cellStyle name="Comma [00] 3" xfId="1571" xr:uid="{84E8F2B6-7BDF-4701-B705-02EF49019072}"/>
    <cellStyle name="Comma [000]" xfId="735" xr:uid="{00000000-0005-0000-0000-0000DE020000}"/>
    <cellStyle name="Comma 0" xfId="736" xr:uid="{00000000-0005-0000-0000-0000DF020000}"/>
    <cellStyle name="Comma 10" xfId="737" xr:uid="{00000000-0005-0000-0000-0000E0020000}"/>
    <cellStyle name="Comma 11" xfId="738" xr:uid="{00000000-0005-0000-0000-0000E1020000}"/>
    <cellStyle name="Comma 11 2" xfId="739" xr:uid="{00000000-0005-0000-0000-0000E2020000}"/>
    <cellStyle name="Comma 11 2 2" xfId="740" xr:uid="{00000000-0005-0000-0000-0000E3020000}"/>
    <cellStyle name="Comma 11 2 2 2" xfId="1575" xr:uid="{E005073C-FB40-4C56-94C7-E5D5CF73025D}"/>
    <cellStyle name="Comma 11 2 3" xfId="1574" xr:uid="{917016C7-43A2-4D27-BA74-C6A1F69E7365}"/>
    <cellStyle name="Comma 11 3" xfId="741" xr:uid="{00000000-0005-0000-0000-0000E4020000}"/>
    <cellStyle name="Comma 11 3 2" xfId="1576" xr:uid="{9CBF7212-7A89-4CFF-854E-D57D0E645D88}"/>
    <cellStyle name="Comma 11 4" xfId="1573" xr:uid="{0694FB28-ED75-46ED-85D9-EC80DA1631F2}"/>
    <cellStyle name="Comma 12" xfId="742" xr:uid="{00000000-0005-0000-0000-0000E5020000}"/>
    <cellStyle name="Comma 13" xfId="743" xr:uid="{00000000-0005-0000-0000-0000E6020000}"/>
    <cellStyle name="Comma 14" xfId="744" xr:uid="{00000000-0005-0000-0000-0000E7020000}"/>
    <cellStyle name="Comma 15" xfId="745" xr:uid="{00000000-0005-0000-0000-0000E8020000}"/>
    <cellStyle name="Comma 16" xfId="746" xr:uid="{00000000-0005-0000-0000-0000E9020000}"/>
    <cellStyle name="Comma 17" xfId="747" xr:uid="{00000000-0005-0000-0000-0000EA020000}"/>
    <cellStyle name="Comma 18" xfId="748" xr:uid="{00000000-0005-0000-0000-0000EB020000}"/>
    <cellStyle name="Comma 19" xfId="749" xr:uid="{00000000-0005-0000-0000-0000EC020000}"/>
    <cellStyle name="Comma 2" xfId="750" xr:uid="{00000000-0005-0000-0000-0000ED020000}"/>
    <cellStyle name="Comma 2 10" xfId="1579" xr:uid="{857D604F-3E7A-41F6-A4AC-A1EFEC48B759}"/>
    <cellStyle name="Comma 2 2" xfId="751" xr:uid="{00000000-0005-0000-0000-0000EE020000}"/>
    <cellStyle name="Comma 2 2 2" xfId="752" xr:uid="{00000000-0005-0000-0000-0000EF020000}"/>
    <cellStyle name="Comma 2 2 2 2" xfId="753" xr:uid="{00000000-0005-0000-0000-0000F0020000}"/>
    <cellStyle name="Comma 2 2 2 2 2" xfId="1582" xr:uid="{C59330F8-FDEF-43D2-9D55-B90C2E6BEE39}"/>
    <cellStyle name="Comma 2 2 2 3" xfId="1581" xr:uid="{6B70AF4C-BA82-4187-B51E-92541163900F}"/>
    <cellStyle name="Comma 2 2 3" xfId="754" xr:uid="{00000000-0005-0000-0000-0000F1020000}"/>
    <cellStyle name="Comma 2 2 3 2" xfId="1583" xr:uid="{806A3632-1CF1-4D41-8F9D-74550D9BCD27}"/>
    <cellStyle name="Comma 2 2 4" xfId="1580" xr:uid="{549350F0-9E17-45F1-A8AB-0966BA191569}"/>
    <cellStyle name="Comma 2 3" xfId="755" xr:uid="{00000000-0005-0000-0000-0000F2020000}"/>
    <cellStyle name="Comma 2 4" xfId="756" xr:uid="{00000000-0005-0000-0000-0000F3020000}"/>
    <cellStyle name="Comma 2 5" xfId="757" xr:uid="{00000000-0005-0000-0000-0000F4020000}"/>
    <cellStyle name="Comma 2 6" xfId="758" xr:uid="{00000000-0005-0000-0000-0000F5020000}"/>
    <cellStyle name="Comma 2 6 2" xfId="759" xr:uid="{00000000-0005-0000-0000-0000F6020000}"/>
    <cellStyle name="Comma 2 6 2 2" xfId="1585" xr:uid="{B3396ACD-AAB4-4D37-93AF-BAE87D523FAE}"/>
    <cellStyle name="Comma 2 6 3" xfId="1584" xr:uid="{13F4F869-4560-48FD-AF6E-E6F891887139}"/>
    <cellStyle name="Comma 2 7" xfId="760" xr:uid="{00000000-0005-0000-0000-0000F7020000}"/>
    <cellStyle name="Comma 2 7 2" xfId="761" xr:uid="{00000000-0005-0000-0000-0000F8020000}"/>
    <cellStyle name="Comma 2 7 2 2" xfId="1587" xr:uid="{D2B2EF28-2A34-4F11-8587-99BABF78B193}"/>
    <cellStyle name="Comma 2 7 3" xfId="1586" xr:uid="{C137DDB7-6748-4128-9F40-D2E9A8FA421F}"/>
    <cellStyle name="Comma 2 8" xfId="762" xr:uid="{00000000-0005-0000-0000-0000F9020000}"/>
    <cellStyle name="Comma 2 8 2" xfId="763" xr:uid="{00000000-0005-0000-0000-0000FA020000}"/>
    <cellStyle name="Comma 2 8 2 2" xfId="1589" xr:uid="{7481958D-0A6E-4132-8B45-FFEA2E9CD1D5}"/>
    <cellStyle name="Comma 2 8 3" xfId="1588" xr:uid="{8C44D8BE-6152-4400-BE62-B47D6F1C240D}"/>
    <cellStyle name="Comma 2 9" xfId="764" xr:uid="{00000000-0005-0000-0000-0000FB020000}"/>
    <cellStyle name="Comma 2 9 2" xfId="1590" xr:uid="{0EE231FA-B157-4B0D-BED7-897A4A807982}"/>
    <cellStyle name="Comma 20" xfId="765" xr:uid="{00000000-0005-0000-0000-0000FC020000}"/>
    <cellStyle name="Comma 21" xfId="766" xr:uid="{00000000-0005-0000-0000-0000FD020000}"/>
    <cellStyle name="Comma 22" xfId="767" xr:uid="{00000000-0005-0000-0000-0000FE020000}"/>
    <cellStyle name="Comma 23" xfId="768" xr:uid="{00000000-0005-0000-0000-0000FF020000}"/>
    <cellStyle name="Comma 23 2" xfId="769" xr:uid="{00000000-0005-0000-0000-000000030000}"/>
    <cellStyle name="Comma 23 2 2" xfId="1592" xr:uid="{928138FF-F348-485E-BBB2-1AA572672F2E}"/>
    <cellStyle name="Comma 23 3" xfId="1591" xr:uid="{0ED14BE3-73E4-493B-A485-12457EECE511}"/>
    <cellStyle name="Comma 24" xfId="770" xr:uid="{00000000-0005-0000-0000-000001030000}"/>
    <cellStyle name="Comma 24 2" xfId="771" xr:uid="{00000000-0005-0000-0000-000002030000}"/>
    <cellStyle name="Comma 24 2 2" xfId="1594" xr:uid="{9B49DF70-6A30-42A9-8032-59ADF341204C}"/>
    <cellStyle name="Comma 24 3" xfId="1561" xr:uid="{00000000-0005-0000-0000-000003030000}"/>
    <cellStyle name="Comma 24 3 2" xfId="1664" xr:uid="{7C84B83B-D817-4B53-A043-8D6ECB364259}"/>
    <cellStyle name="Comma 24 4" xfId="1593" xr:uid="{DFDCA620-D19A-4010-8CAD-3D63709CEC97}"/>
    <cellStyle name="Comma 25" xfId="772" xr:uid="{00000000-0005-0000-0000-000004030000}"/>
    <cellStyle name="Comma 25 2" xfId="1595" xr:uid="{0CD47F1A-28D2-489F-A407-E0F4E0E02E5D}"/>
    <cellStyle name="Comma 26" xfId="773" xr:uid="{00000000-0005-0000-0000-000005030000}"/>
    <cellStyle name="Comma 26 2" xfId="1596" xr:uid="{E395846E-89F1-4CBC-A267-42854F145E21}"/>
    <cellStyle name="Comma 27" xfId="774" xr:uid="{00000000-0005-0000-0000-000006030000}"/>
    <cellStyle name="Comma 27 2" xfId="1597" xr:uid="{2309B3E1-16D2-43B1-A61F-A7E27CC4F89B}"/>
    <cellStyle name="Comma 28" xfId="775" xr:uid="{00000000-0005-0000-0000-000007030000}"/>
    <cellStyle name="Comma 28 2" xfId="1598" xr:uid="{46396B50-76AA-4DE5-827E-366D30111816}"/>
    <cellStyle name="Comma 29" xfId="776" xr:uid="{00000000-0005-0000-0000-000008030000}"/>
    <cellStyle name="Comma 29 2" xfId="1599" xr:uid="{04696FF9-2159-4602-9257-076197659182}"/>
    <cellStyle name="Comma 3" xfId="777" xr:uid="{00000000-0005-0000-0000-000009030000}"/>
    <cellStyle name="Comma 3 2" xfId="778" xr:uid="{00000000-0005-0000-0000-00000A030000}"/>
    <cellStyle name="Comma 3 2 2" xfId="779" xr:uid="{00000000-0005-0000-0000-00000B030000}"/>
    <cellStyle name="Comma 3 2 2 2" xfId="1602" xr:uid="{236FD441-CA93-446E-9A1D-431F2965C63C}"/>
    <cellStyle name="Comma 3 2 3" xfId="1601" xr:uid="{CDAF65C1-77FE-4536-BF82-6A94AFAD58C7}"/>
    <cellStyle name="Comma 3 3" xfId="780" xr:uid="{00000000-0005-0000-0000-00000C030000}"/>
    <cellStyle name="Comma 3 4" xfId="781" xr:uid="{00000000-0005-0000-0000-00000D030000}"/>
    <cellStyle name="Comma 3 4 2" xfId="1603" xr:uid="{F8746E8E-9FB0-4FE6-BA73-7F7264C614ED}"/>
    <cellStyle name="Comma 3 5" xfId="1600" xr:uid="{B034F709-029D-4431-94C8-39EA0D6A5821}"/>
    <cellStyle name="Comma 30" xfId="782" xr:uid="{00000000-0005-0000-0000-00000E030000}"/>
    <cellStyle name="Comma 30 2" xfId="1604" xr:uid="{21C8BA85-2EB9-46D6-B505-9916F1215B3E}"/>
    <cellStyle name="Comma 31" xfId="1563" xr:uid="{00000000-0005-0000-0000-00000F030000}"/>
    <cellStyle name="Comma 31 2" xfId="1665" xr:uid="{6BB490CC-3E82-4B25-BBCA-674442336216}"/>
    <cellStyle name="Comma 32" xfId="1570" xr:uid="{914739AB-6599-4E29-8DBC-0AC8AC56A015}"/>
    <cellStyle name="Comma 33" xfId="1578" xr:uid="{39F3AE4F-1168-4F9E-A842-59FAAC12D6F9}"/>
    <cellStyle name="Comma 34" xfId="1566" xr:uid="{E5563D9F-4E75-41D2-BA4E-D99EB90DB39E}"/>
    <cellStyle name="Comma 35" xfId="1577" xr:uid="{2A557F74-E8A9-488E-93C4-34ED6FFA09B1}"/>
    <cellStyle name="Comma 36" xfId="1567" xr:uid="{C40698B9-2D1C-4A44-884A-B47D7118DCDF}"/>
    <cellStyle name="Comma 4" xfId="783" xr:uid="{00000000-0005-0000-0000-000010030000}"/>
    <cellStyle name="Comma 4 2" xfId="784" xr:uid="{00000000-0005-0000-0000-000011030000}"/>
    <cellStyle name="Comma 4 2 2" xfId="785" xr:uid="{00000000-0005-0000-0000-000012030000}"/>
    <cellStyle name="Comma 4 2 2 2" xfId="1607" xr:uid="{A3A2EF6B-EBC0-4D2A-892A-7CDA3CA99FAF}"/>
    <cellStyle name="Comma 4 2 3" xfId="1606" xr:uid="{A9E53191-6EDB-4266-9FAE-8E6A4BBFEBE7}"/>
    <cellStyle name="Comma 4 3" xfId="786" xr:uid="{00000000-0005-0000-0000-000013030000}"/>
    <cellStyle name="Comma 4 3 2" xfId="1608" xr:uid="{1357EC22-6377-4E12-8025-6EA4FF181D24}"/>
    <cellStyle name="Comma 4 4" xfId="1605" xr:uid="{7180F6A2-86D2-4B87-BECD-6A732E44E103}"/>
    <cellStyle name="Comma 5" xfId="787" xr:uid="{00000000-0005-0000-0000-000014030000}"/>
    <cellStyle name="Comma 5 2" xfId="788" xr:uid="{00000000-0005-0000-0000-000015030000}"/>
    <cellStyle name="Comma 5 2 2" xfId="789" xr:uid="{00000000-0005-0000-0000-000016030000}"/>
    <cellStyle name="Comma 5 2 2 2" xfId="790" xr:uid="{00000000-0005-0000-0000-000017030000}"/>
    <cellStyle name="Comma 5 2 2 2 2" xfId="1612" xr:uid="{7FDC6429-9CDE-430E-B083-798D56498DC2}"/>
    <cellStyle name="Comma 5 2 2 3" xfId="1611" xr:uid="{E8ED3C17-20E4-408F-9356-8A867EBF1A22}"/>
    <cellStyle name="Comma 5 2 3" xfId="791" xr:uid="{00000000-0005-0000-0000-000018030000}"/>
    <cellStyle name="Comma 5 2 3 2" xfId="1613" xr:uid="{F2F8D8CE-4E1C-47D7-A6BB-2B711388AB8B}"/>
    <cellStyle name="Comma 5 2 4" xfId="1610" xr:uid="{CC4D2082-31F4-4929-9F30-EBEF63539BC8}"/>
    <cellStyle name="Comma 5 3" xfId="792" xr:uid="{00000000-0005-0000-0000-000019030000}"/>
    <cellStyle name="Comma 5 3 2" xfId="1614" xr:uid="{14F40DFE-7BE8-4631-B8E3-12D75335014B}"/>
    <cellStyle name="Comma 5 4" xfId="1609" xr:uid="{C7A854E5-3C75-444D-84C9-2D2250F0528A}"/>
    <cellStyle name="Comma 6" xfId="793" xr:uid="{00000000-0005-0000-0000-00001A030000}"/>
    <cellStyle name="Comma 6 2" xfId="794" xr:uid="{00000000-0005-0000-0000-00001B030000}"/>
    <cellStyle name="Comma 6 2 2" xfId="1616" xr:uid="{6D0A8613-EC23-48E3-A75F-B0A6017DCEFA}"/>
    <cellStyle name="Comma 6 3" xfId="1615" xr:uid="{ED31929E-9012-4535-AD1C-3810E2F42C11}"/>
    <cellStyle name="Comma 7" xfId="795" xr:uid="{00000000-0005-0000-0000-00001C030000}"/>
    <cellStyle name="Comma 7 2" xfId="796" xr:uid="{00000000-0005-0000-0000-00001D030000}"/>
    <cellStyle name="Comma 7 3" xfId="797" xr:uid="{00000000-0005-0000-0000-00001E030000}"/>
    <cellStyle name="Comma 8" xfId="798" xr:uid="{00000000-0005-0000-0000-00001F030000}"/>
    <cellStyle name="Comma 8 2" xfId="799" xr:uid="{00000000-0005-0000-0000-000020030000}"/>
    <cellStyle name="Comma 8 3" xfId="800" xr:uid="{00000000-0005-0000-0000-000021030000}"/>
    <cellStyle name="Comma 9" xfId="801" xr:uid="{00000000-0005-0000-0000-000022030000}"/>
    <cellStyle name="Comma*" xfId="802" xr:uid="{00000000-0005-0000-0000-000023030000}"/>
    <cellStyle name="Comma, 0" xfId="803" xr:uid="{00000000-0005-0000-0000-000024030000}"/>
    <cellStyle name="Comma[1]" xfId="804" xr:uid="{00000000-0005-0000-0000-000025030000}"/>
    <cellStyle name="Comma_Book2" xfId="805" xr:uid="{00000000-0005-0000-0000-000026030000}"/>
    <cellStyle name="Comma0" xfId="806" xr:uid="{00000000-0005-0000-0000-000027030000}"/>
    <cellStyle name="commaAligned" xfId="807" xr:uid="{00000000-0005-0000-0000-000028030000}"/>
    <cellStyle name="Comment" xfId="808" xr:uid="{00000000-0005-0000-0000-000029030000}"/>
    <cellStyle name="Company" xfId="809" xr:uid="{00000000-0005-0000-0000-00002A030000}"/>
    <cellStyle name="Complete" xfId="810" xr:uid="{00000000-0005-0000-0000-00002B030000}"/>
    <cellStyle name="Constant" xfId="811" xr:uid="{00000000-0005-0000-0000-00002C030000}"/>
    <cellStyle name="ConvVer" xfId="812" xr:uid="{00000000-0005-0000-0000-00002D030000}"/>
    <cellStyle name="Copied" xfId="813" xr:uid="{00000000-0005-0000-0000-00002E030000}"/>
    <cellStyle name="COST1" xfId="814" xr:uid="{00000000-0005-0000-0000-00002F030000}"/>
    <cellStyle name="CurRatio" xfId="815" xr:uid="{00000000-0005-0000-0000-000030030000}"/>
    <cellStyle name="Currencù_Dist of STL" xfId="816" xr:uid="{00000000-0005-0000-0000-000031030000}"/>
    <cellStyle name="Currency [00]" xfId="817" xr:uid="{00000000-0005-0000-0000-000032030000}"/>
    <cellStyle name="Currency 0" xfId="818" xr:uid="{00000000-0005-0000-0000-000033030000}"/>
    <cellStyle name="Currency 10" xfId="819" xr:uid="{00000000-0005-0000-0000-000034030000}"/>
    <cellStyle name="Currency 10 2" xfId="820" xr:uid="{00000000-0005-0000-0000-000035030000}"/>
    <cellStyle name="Currency 10 2 2" xfId="1618" xr:uid="{B5024195-4FAB-4141-B27D-FCB0467F7731}"/>
    <cellStyle name="Currency 10 3" xfId="1617" xr:uid="{31A084D8-1CAD-488C-A634-4D9AB32FCA03}"/>
    <cellStyle name="Currency 11" xfId="821" xr:uid="{00000000-0005-0000-0000-000036030000}"/>
    <cellStyle name="Currency 11 2" xfId="822" xr:uid="{00000000-0005-0000-0000-000037030000}"/>
    <cellStyle name="Currency 11 2 2" xfId="1620" xr:uid="{A9AB168B-56A5-4048-8CB8-A41EA57F1DAE}"/>
    <cellStyle name="Currency 11 3" xfId="1619" xr:uid="{E69FBBB3-C348-40F7-887E-FE00920DC184}"/>
    <cellStyle name="Currency 12" xfId="823" xr:uid="{00000000-0005-0000-0000-000038030000}"/>
    <cellStyle name="Currency 12 2" xfId="824" xr:uid="{00000000-0005-0000-0000-000039030000}"/>
    <cellStyle name="Currency 12 2 2" xfId="1622" xr:uid="{0FD93D33-420E-4AA7-831F-156EA6B7CD30}"/>
    <cellStyle name="Currency 12 3" xfId="1621" xr:uid="{CD0CF487-3773-45E9-A136-9F637F000074}"/>
    <cellStyle name="Currency 2" xfId="825" xr:uid="{00000000-0005-0000-0000-00003A030000}"/>
    <cellStyle name="Currency 2 2" xfId="826" xr:uid="{00000000-0005-0000-0000-00003B030000}"/>
    <cellStyle name="Currency 2 3" xfId="827" xr:uid="{00000000-0005-0000-0000-00003C030000}"/>
    <cellStyle name="Currency 2 4" xfId="828" xr:uid="{00000000-0005-0000-0000-00003D030000}"/>
    <cellStyle name="Currency 2 5" xfId="829" xr:uid="{00000000-0005-0000-0000-00003E030000}"/>
    <cellStyle name="Currency 2 6" xfId="830" xr:uid="{00000000-0005-0000-0000-00003F030000}"/>
    <cellStyle name="Currency 3" xfId="831" xr:uid="{00000000-0005-0000-0000-000040030000}"/>
    <cellStyle name="Currency 3 2" xfId="832" xr:uid="{00000000-0005-0000-0000-000041030000}"/>
    <cellStyle name="Currency 3 2 2" xfId="1624" xr:uid="{9204FBA2-46F7-41E6-96BD-28CB8BD597B2}"/>
    <cellStyle name="Currency 3 3" xfId="1623" xr:uid="{5628B61A-4867-4180-9159-7E37504D5F90}"/>
    <cellStyle name="Currency 4" xfId="833" xr:uid="{00000000-0005-0000-0000-000042030000}"/>
    <cellStyle name="Currency 4 2" xfId="834" xr:uid="{00000000-0005-0000-0000-000043030000}"/>
    <cellStyle name="Currency 4 2 2" xfId="1626" xr:uid="{DFBC9E17-5FFB-4800-A2E0-C5734DEBF76D}"/>
    <cellStyle name="Currency 4 3" xfId="1625" xr:uid="{5786FE8D-F449-40BD-9CD7-AB5B84E9B8EA}"/>
    <cellStyle name="Currency 5" xfId="835" xr:uid="{00000000-0005-0000-0000-000044030000}"/>
    <cellStyle name="Currency 5 2" xfId="836" xr:uid="{00000000-0005-0000-0000-000045030000}"/>
    <cellStyle name="Currency 5 2 2" xfId="1628" xr:uid="{260B2850-DBE1-4A6C-9D31-6D7E4B2B92C0}"/>
    <cellStyle name="Currency 5 3" xfId="1627" xr:uid="{CFE35876-F689-4D83-954D-39B71545BFB6}"/>
    <cellStyle name="Currency 6" xfId="837" xr:uid="{00000000-0005-0000-0000-000046030000}"/>
    <cellStyle name="Currency 6 2" xfId="838" xr:uid="{00000000-0005-0000-0000-000047030000}"/>
    <cellStyle name="Currency 6 2 2" xfId="1630" xr:uid="{80210B8D-9E22-4B37-A1A4-4FD2B71B0164}"/>
    <cellStyle name="Currency 6 3" xfId="1629" xr:uid="{72C17D2B-AE03-42A7-9922-DD071A0F2228}"/>
    <cellStyle name="Currency 7" xfId="839" xr:uid="{00000000-0005-0000-0000-000048030000}"/>
    <cellStyle name="Currency 7 2" xfId="840" xr:uid="{00000000-0005-0000-0000-000049030000}"/>
    <cellStyle name="Currency 7 3" xfId="841" xr:uid="{00000000-0005-0000-0000-00004A030000}"/>
    <cellStyle name="Currency 8" xfId="842" xr:uid="{00000000-0005-0000-0000-00004B030000}"/>
    <cellStyle name="Currency 9" xfId="843" xr:uid="{00000000-0005-0000-0000-00004C030000}"/>
    <cellStyle name="Currency(8)" xfId="844" xr:uid="{00000000-0005-0000-0000-00004D030000}"/>
    <cellStyle name="Currency(8) 2" xfId="845" xr:uid="{00000000-0005-0000-0000-00004E030000}"/>
    <cellStyle name="Currency(8) 2 2" xfId="1632" xr:uid="{827860B4-F2ED-401C-809D-B73E633B2FB3}"/>
    <cellStyle name="Currency(8) 3" xfId="1631" xr:uid="{8C87E0F5-D8F4-4009-AC86-8CC0C72E88A6}"/>
    <cellStyle name="Currency*" xfId="846" xr:uid="{00000000-0005-0000-0000-00004F030000}"/>
    <cellStyle name="Currency0" xfId="847" xr:uid="{00000000-0005-0000-0000-000050030000}"/>
    <cellStyle name="Date" xfId="848" xr:uid="{00000000-0005-0000-0000-000051030000}"/>
    <cellStyle name="Date - Full" xfId="849" xr:uid="{00000000-0005-0000-0000-000052030000}"/>
    <cellStyle name="Date - Mth-Yr" xfId="850" xr:uid="{00000000-0005-0000-0000-000053030000}"/>
    <cellStyle name="Date Aligned" xfId="851" xr:uid="{00000000-0005-0000-0000-000054030000}"/>
    <cellStyle name="Date Short" xfId="852" xr:uid="{00000000-0005-0000-0000-000055030000}"/>
    <cellStyle name="Date_~JEforBMOdiscountAmortization_20051215155717_0" xfId="853" xr:uid="{00000000-0005-0000-0000-000056030000}"/>
    <cellStyle name="Day" xfId="854" xr:uid="{00000000-0005-0000-0000-000057030000}"/>
    <cellStyle name="Del" xfId="855" xr:uid="{00000000-0005-0000-0000-000058030000}"/>
    <cellStyle name="DE-SELECT" xfId="856" xr:uid="{00000000-0005-0000-0000-000059030000}"/>
    <cellStyle name="Dezimal [0]_Actual vs. Prior" xfId="857" xr:uid="{00000000-0005-0000-0000-00005A030000}"/>
    <cellStyle name="Dezimal_Actual vs. Prior" xfId="858" xr:uid="{00000000-0005-0000-0000-00005B030000}"/>
    <cellStyle name="display1" xfId="859" xr:uid="{00000000-0005-0000-0000-00005C030000}"/>
    <cellStyle name="dollar" xfId="860" xr:uid="{00000000-0005-0000-0000-00005D030000}"/>
    <cellStyle name="dollar00" xfId="861" xr:uid="{00000000-0005-0000-0000-00005E030000}"/>
    <cellStyle name="dollar00 2" xfId="862" xr:uid="{00000000-0005-0000-0000-00005F030000}"/>
    <cellStyle name="dollar00 2 2" xfId="1634" xr:uid="{18962017-2AD2-4CD4-AE63-18A2FFADC394}"/>
    <cellStyle name="dollar00 3" xfId="1633" xr:uid="{931FDA07-F2E1-4DCC-B5D1-18870810982A}"/>
    <cellStyle name="Dotted Line" xfId="863" xr:uid="{00000000-0005-0000-0000-000060030000}"/>
    <cellStyle name="Emphasis 1" xfId="864" xr:uid="{00000000-0005-0000-0000-000061030000}"/>
    <cellStyle name="Emphasis 1 2" xfId="865" xr:uid="{00000000-0005-0000-0000-000062030000}"/>
    <cellStyle name="Emphasis 1 3" xfId="866" xr:uid="{00000000-0005-0000-0000-000063030000}"/>
    <cellStyle name="Emphasis 1 4" xfId="867" xr:uid="{00000000-0005-0000-0000-000064030000}"/>
    <cellStyle name="Emphasis 1 5" xfId="868" xr:uid="{00000000-0005-0000-0000-000065030000}"/>
    <cellStyle name="Emphasis 2" xfId="869" xr:uid="{00000000-0005-0000-0000-000066030000}"/>
    <cellStyle name="Emphasis 2 2" xfId="870" xr:uid="{00000000-0005-0000-0000-000067030000}"/>
    <cellStyle name="Emphasis 2 3" xfId="871" xr:uid="{00000000-0005-0000-0000-000068030000}"/>
    <cellStyle name="Emphasis 2 4" xfId="872" xr:uid="{00000000-0005-0000-0000-000069030000}"/>
    <cellStyle name="Emphasis 2 5" xfId="873" xr:uid="{00000000-0005-0000-0000-00006A030000}"/>
    <cellStyle name="Emphasis 3" xfId="874" xr:uid="{00000000-0005-0000-0000-00006B030000}"/>
    <cellStyle name="Enter Currency (0)" xfId="875" xr:uid="{00000000-0005-0000-0000-00006C030000}"/>
    <cellStyle name="Enter Currency (0) 2" xfId="876" xr:uid="{00000000-0005-0000-0000-00006D030000}"/>
    <cellStyle name="Enter Currency (0) 2 2" xfId="1636" xr:uid="{BE925D41-BD46-49DF-838E-6ACF44E8A0F4}"/>
    <cellStyle name="Enter Currency (0) 3" xfId="1635" xr:uid="{C789091B-68B5-4CED-BDC6-EBD0BE67F558}"/>
    <cellStyle name="Enter Currency (2)" xfId="877" xr:uid="{00000000-0005-0000-0000-00006E030000}"/>
    <cellStyle name="Enter Units (0)" xfId="878" xr:uid="{00000000-0005-0000-0000-00006F030000}"/>
    <cellStyle name="Enter Units (0) 2" xfId="879" xr:uid="{00000000-0005-0000-0000-000070030000}"/>
    <cellStyle name="Enter Units (0) 2 2" xfId="1638" xr:uid="{1E6F3EA6-22C1-443A-A61D-D148471F5C49}"/>
    <cellStyle name="Enter Units (0) 3" xfId="1637" xr:uid="{F2593623-ADA8-48DA-9E0A-E89F588E0AE1}"/>
    <cellStyle name="Enter Units (1)" xfId="880" xr:uid="{00000000-0005-0000-0000-000071030000}"/>
    <cellStyle name="Enter Units (2)" xfId="881" xr:uid="{00000000-0005-0000-0000-000072030000}"/>
    <cellStyle name="Entered" xfId="882" xr:uid="{00000000-0005-0000-0000-000073030000}"/>
    <cellStyle name="EntryCell" xfId="883" xr:uid="{00000000-0005-0000-0000-000074030000}"/>
    <cellStyle name="Euro" xfId="884" xr:uid="{00000000-0005-0000-0000-000075030000}"/>
    <cellStyle name="Explanatory Text 2" xfId="885" xr:uid="{00000000-0005-0000-0000-000076030000}"/>
    <cellStyle name="Explanatory Text 2 2" xfId="886" xr:uid="{00000000-0005-0000-0000-000077030000}"/>
    <cellStyle name="Explanatory Text 3" xfId="887" xr:uid="{00000000-0005-0000-0000-000078030000}"/>
    <cellStyle name="Explanatory Text 3 2" xfId="888" xr:uid="{00000000-0005-0000-0000-000079030000}"/>
    <cellStyle name="Explanatory Text 4" xfId="889" xr:uid="{00000000-0005-0000-0000-00007A030000}"/>
    <cellStyle name="Explanatory Text 4 2" xfId="890" xr:uid="{00000000-0005-0000-0000-00007B030000}"/>
    <cellStyle name="Explanatory Text 5" xfId="891" xr:uid="{00000000-0005-0000-0000-00007C030000}"/>
    <cellStyle name="Explanatory Text 6" xfId="892" xr:uid="{00000000-0005-0000-0000-00007D030000}"/>
    <cellStyle name="Factor" xfId="893" xr:uid="{00000000-0005-0000-0000-00007E030000}"/>
    <cellStyle name="fav%" xfId="894" xr:uid="{00000000-0005-0000-0000-00007F030000}"/>
    <cellStyle name="FinClose" xfId="895" xr:uid="{00000000-0005-0000-0000-000080030000}"/>
    <cellStyle name="Fixed" xfId="896" xr:uid="{00000000-0005-0000-0000-000081030000}"/>
    <cellStyle name="Footnote" xfId="897" xr:uid="{00000000-0005-0000-0000-000082030000}"/>
    <cellStyle name="Good 2" xfId="898" xr:uid="{00000000-0005-0000-0000-000083030000}"/>
    <cellStyle name="Good 2 2" xfId="899" xr:uid="{00000000-0005-0000-0000-000084030000}"/>
    <cellStyle name="Good 2 2 2" xfId="900" xr:uid="{00000000-0005-0000-0000-000085030000}"/>
    <cellStyle name="Good 3" xfId="901" xr:uid="{00000000-0005-0000-0000-000086030000}"/>
    <cellStyle name="Good 3 2" xfId="902" xr:uid="{00000000-0005-0000-0000-000087030000}"/>
    <cellStyle name="Good 3 2 2" xfId="903" xr:uid="{00000000-0005-0000-0000-000088030000}"/>
    <cellStyle name="Good 4" xfId="904" xr:uid="{00000000-0005-0000-0000-000089030000}"/>
    <cellStyle name="Good 4 2" xfId="905" xr:uid="{00000000-0005-0000-0000-00008A030000}"/>
    <cellStyle name="Good 4 2 2" xfId="906" xr:uid="{00000000-0005-0000-0000-00008B030000}"/>
    <cellStyle name="Good 5" xfId="907" xr:uid="{00000000-0005-0000-0000-00008C030000}"/>
    <cellStyle name="Good 5 2" xfId="908" xr:uid="{00000000-0005-0000-0000-00008D030000}"/>
    <cellStyle name="Good 5 2 2" xfId="909" xr:uid="{00000000-0005-0000-0000-00008E030000}"/>
    <cellStyle name="Good 5 3" xfId="910" xr:uid="{00000000-0005-0000-0000-00008F030000}"/>
    <cellStyle name="Good 6" xfId="911" xr:uid="{00000000-0005-0000-0000-000090030000}"/>
    <cellStyle name="Grey" xfId="912" xr:uid="{00000000-0005-0000-0000-000091030000}"/>
    <cellStyle name="H«/_x0007_HnþýHnþ¸/_x000c_N_x0001_¯,,_x0001__x0012_OÔ" xfId="913" xr:uid="{00000000-0005-0000-0000-000092030000}"/>
    <cellStyle name="H«/_x0007_HnþýHnþ¸/_x000c_N_x0001_¯,,_x0001__x0012_OÔ 2" xfId="914" xr:uid="{00000000-0005-0000-0000-000093030000}"/>
    <cellStyle name="Hard Percent" xfId="915" xr:uid="{00000000-0005-0000-0000-000094030000}"/>
    <cellStyle name="Head 1" xfId="916" xr:uid="{00000000-0005-0000-0000-000095030000}"/>
    <cellStyle name="Header" xfId="917" xr:uid="{00000000-0005-0000-0000-000096030000}"/>
    <cellStyle name="Header1" xfId="918" xr:uid="{00000000-0005-0000-0000-000097030000}"/>
    <cellStyle name="Header2" xfId="919" xr:uid="{00000000-0005-0000-0000-000098030000}"/>
    <cellStyle name="Headers" xfId="920" xr:uid="{00000000-0005-0000-0000-000099030000}"/>
    <cellStyle name="Heading" xfId="921" xr:uid="{00000000-0005-0000-0000-00009A030000}"/>
    <cellStyle name="Heading 1 2" xfId="922" xr:uid="{00000000-0005-0000-0000-00009B030000}"/>
    <cellStyle name="Heading 1 2 2" xfId="923" xr:uid="{00000000-0005-0000-0000-00009C030000}"/>
    <cellStyle name="Heading 1 3" xfId="924" xr:uid="{00000000-0005-0000-0000-00009D030000}"/>
    <cellStyle name="Heading 1 3 2" xfId="925" xr:uid="{00000000-0005-0000-0000-00009E030000}"/>
    <cellStyle name="Heading 1 4" xfId="926" xr:uid="{00000000-0005-0000-0000-00009F030000}"/>
    <cellStyle name="Heading 1 4 2" xfId="927" xr:uid="{00000000-0005-0000-0000-0000A0030000}"/>
    <cellStyle name="Heading 1 5" xfId="928" xr:uid="{00000000-0005-0000-0000-0000A1030000}"/>
    <cellStyle name="Heading 1 6" xfId="929" xr:uid="{00000000-0005-0000-0000-0000A2030000}"/>
    <cellStyle name="Heading 2 2" xfId="930" xr:uid="{00000000-0005-0000-0000-0000A3030000}"/>
    <cellStyle name="Heading 2 2 2" xfId="931" xr:uid="{00000000-0005-0000-0000-0000A4030000}"/>
    <cellStyle name="Heading 2 3" xfId="932" xr:uid="{00000000-0005-0000-0000-0000A5030000}"/>
    <cellStyle name="Heading 2 3 2" xfId="933" xr:uid="{00000000-0005-0000-0000-0000A6030000}"/>
    <cellStyle name="Heading 2 4" xfId="934" xr:uid="{00000000-0005-0000-0000-0000A7030000}"/>
    <cellStyle name="Heading 2 4 2" xfId="935" xr:uid="{00000000-0005-0000-0000-0000A8030000}"/>
    <cellStyle name="Heading 2 5" xfId="936" xr:uid="{00000000-0005-0000-0000-0000A9030000}"/>
    <cellStyle name="Heading 2 6" xfId="937" xr:uid="{00000000-0005-0000-0000-0000AA030000}"/>
    <cellStyle name="Heading 3 2" xfId="938" xr:uid="{00000000-0005-0000-0000-0000AB030000}"/>
    <cellStyle name="Heading 3 2 2" xfId="939" xr:uid="{00000000-0005-0000-0000-0000AC030000}"/>
    <cellStyle name="Heading 3 3" xfId="940" xr:uid="{00000000-0005-0000-0000-0000AD030000}"/>
    <cellStyle name="Heading 3 3 2" xfId="941" xr:uid="{00000000-0005-0000-0000-0000AE030000}"/>
    <cellStyle name="Heading 3 4" xfId="942" xr:uid="{00000000-0005-0000-0000-0000AF030000}"/>
    <cellStyle name="Heading 3 5" xfId="943" xr:uid="{00000000-0005-0000-0000-0000B0030000}"/>
    <cellStyle name="Heading 3 6" xfId="944" xr:uid="{00000000-0005-0000-0000-0000B1030000}"/>
    <cellStyle name="Heading 4 2" xfId="945" xr:uid="{00000000-0005-0000-0000-0000B2030000}"/>
    <cellStyle name="Heading 4 3" xfId="946" xr:uid="{00000000-0005-0000-0000-0000B3030000}"/>
    <cellStyle name="Heading1" xfId="947" xr:uid="{00000000-0005-0000-0000-0000B4030000}"/>
    <cellStyle name="Heading2" xfId="948" xr:uid="{00000000-0005-0000-0000-0000B5030000}"/>
    <cellStyle name="Heading3" xfId="949" xr:uid="{00000000-0005-0000-0000-0000B6030000}"/>
    <cellStyle name="Heading4" xfId="950" xr:uid="{00000000-0005-0000-0000-0000B7030000}"/>
    <cellStyle name="HEADINGS" xfId="951" xr:uid="{00000000-0005-0000-0000-0000B8030000}"/>
    <cellStyle name="HEADINGS 2" xfId="952" xr:uid="{00000000-0005-0000-0000-0000B9030000}"/>
    <cellStyle name="HEADINGSTOP" xfId="953" xr:uid="{00000000-0005-0000-0000-0000BA030000}"/>
    <cellStyle name="HHV" xfId="954" xr:uid="{00000000-0005-0000-0000-0000BB030000}"/>
    <cellStyle name="Hi Lite" xfId="955" xr:uid="{00000000-0005-0000-0000-0000BC030000}"/>
    <cellStyle name="Hidden" xfId="956" xr:uid="{00000000-0005-0000-0000-0000BD030000}"/>
    <cellStyle name="HiLite" xfId="957" xr:uid="{00000000-0005-0000-0000-0000BE030000}"/>
    <cellStyle name="Hyperlink" xfId="958" builtinId="8"/>
    <cellStyle name="Input [yellow]" xfId="959" xr:uid="{00000000-0005-0000-0000-0000C0030000}"/>
    <cellStyle name="Input 0" xfId="960" xr:uid="{00000000-0005-0000-0000-0000C1030000}"/>
    <cellStyle name="Input 2" xfId="961" xr:uid="{00000000-0005-0000-0000-0000C2030000}"/>
    <cellStyle name="Input 2 2" xfId="962" xr:uid="{00000000-0005-0000-0000-0000C3030000}"/>
    <cellStyle name="Input 3" xfId="963" xr:uid="{00000000-0005-0000-0000-0000C4030000}"/>
    <cellStyle name="Input 3 2" xfId="964" xr:uid="{00000000-0005-0000-0000-0000C5030000}"/>
    <cellStyle name="Input 4" xfId="965" xr:uid="{00000000-0005-0000-0000-0000C6030000}"/>
    <cellStyle name="Input 4 2" xfId="966" xr:uid="{00000000-0005-0000-0000-0000C7030000}"/>
    <cellStyle name="Input 5" xfId="967" xr:uid="{00000000-0005-0000-0000-0000C8030000}"/>
    <cellStyle name="Input 6" xfId="968" xr:uid="{00000000-0005-0000-0000-0000C9030000}"/>
    <cellStyle name="Input 7" xfId="969" xr:uid="{00000000-0005-0000-0000-0000CA030000}"/>
    <cellStyle name="Input 8" xfId="970" xr:uid="{00000000-0005-0000-0000-0000CB030000}"/>
    <cellStyle name="Input 9" xfId="971" xr:uid="{00000000-0005-0000-0000-0000CC030000}"/>
    <cellStyle name="Input Cells" xfId="972" xr:uid="{00000000-0005-0000-0000-0000CD030000}"/>
    <cellStyle name="Input Value" xfId="973" xr:uid="{00000000-0005-0000-0000-0000CE030000}"/>
    <cellStyle name="InputCell" xfId="974" xr:uid="{00000000-0005-0000-0000-0000CF030000}"/>
    <cellStyle name="Integer" xfId="975" xr:uid="{00000000-0005-0000-0000-0000D0030000}"/>
    <cellStyle name="Item" xfId="976" xr:uid="{00000000-0005-0000-0000-0000D1030000}"/>
    <cellStyle name="ItemTypeClass" xfId="977" xr:uid="{00000000-0005-0000-0000-0000D2030000}"/>
    <cellStyle name="Komma [0]_GRAF A-V vs FOREC" xfId="978" xr:uid="{00000000-0005-0000-0000-0000D3030000}"/>
    <cellStyle name="Komma_GRAF A-V vs FOREC" xfId="979" xr:uid="{00000000-0005-0000-0000-0000D4030000}"/>
    <cellStyle name="KP_Normal" xfId="980" xr:uid="{00000000-0005-0000-0000-0000D5030000}"/>
    <cellStyle name="Label" xfId="981" xr:uid="{00000000-0005-0000-0000-0000D6030000}"/>
    <cellStyle name="left" xfId="982" xr:uid="{00000000-0005-0000-0000-0000D7030000}"/>
    <cellStyle name="Lien hypertexte" xfId="983" xr:uid="{00000000-0005-0000-0000-0000D8030000}"/>
    <cellStyle name="Lien hypertexte visité" xfId="984" xr:uid="{00000000-0005-0000-0000-0000D9030000}"/>
    <cellStyle name="Lien hypertexte_2004 Internals Matrix v9 (sent to units)" xfId="985" xr:uid="{00000000-0005-0000-0000-0000DA030000}"/>
    <cellStyle name="Link Currency (0)" xfId="986" xr:uid="{00000000-0005-0000-0000-0000DB030000}"/>
    <cellStyle name="Link Currency (0) 2" xfId="987" xr:uid="{00000000-0005-0000-0000-0000DC030000}"/>
    <cellStyle name="Link Currency (0) 2 2" xfId="1640" xr:uid="{FE55110C-C024-4E79-8D35-DBD7170DC774}"/>
    <cellStyle name="Link Currency (0) 3" xfId="1639" xr:uid="{9FB18ED3-C4AE-4092-8DFF-D926816B48E4}"/>
    <cellStyle name="Link Currency (2)" xfId="988" xr:uid="{00000000-0005-0000-0000-0000DD030000}"/>
    <cellStyle name="Link Units (0)" xfId="989" xr:uid="{00000000-0005-0000-0000-0000DE030000}"/>
    <cellStyle name="Link Units (0) 2" xfId="990" xr:uid="{00000000-0005-0000-0000-0000DF030000}"/>
    <cellStyle name="Link Units (0) 2 2" xfId="1642" xr:uid="{67B61672-D30E-45EA-B086-3A065EB0EF0D}"/>
    <cellStyle name="Link Units (0) 3" xfId="1641" xr:uid="{070466C0-6C4C-4191-A580-F88EAE7FB677}"/>
    <cellStyle name="Link Units (1)" xfId="991" xr:uid="{00000000-0005-0000-0000-0000E0030000}"/>
    <cellStyle name="Link Units (2)" xfId="992" xr:uid="{00000000-0005-0000-0000-0000E1030000}"/>
    <cellStyle name="Linked Cell 2" xfId="993" xr:uid="{00000000-0005-0000-0000-0000E2030000}"/>
    <cellStyle name="Linked Cell 2 2" xfId="994" xr:uid="{00000000-0005-0000-0000-0000E3030000}"/>
    <cellStyle name="Linked Cell 3" xfId="995" xr:uid="{00000000-0005-0000-0000-0000E4030000}"/>
    <cellStyle name="Linked Cell 3 2" xfId="996" xr:uid="{00000000-0005-0000-0000-0000E5030000}"/>
    <cellStyle name="Linked Cell 4" xfId="997" xr:uid="{00000000-0005-0000-0000-0000E6030000}"/>
    <cellStyle name="Linked Cell 4 2" xfId="998" xr:uid="{00000000-0005-0000-0000-0000E7030000}"/>
    <cellStyle name="Linked Cell 5" xfId="999" xr:uid="{00000000-0005-0000-0000-0000E8030000}"/>
    <cellStyle name="Linked Cell 6" xfId="1000" xr:uid="{00000000-0005-0000-0000-0000E9030000}"/>
    <cellStyle name="Linked Cells" xfId="1001" xr:uid="{00000000-0005-0000-0000-0000EA030000}"/>
    <cellStyle name="Locked" xfId="1002" xr:uid="{00000000-0005-0000-0000-0000EB030000}"/>
    <cellStyle name="Map Labels" xfId="1003" xr:uid="{00000000-0005-0000-0000-0000EC030000}"/>
    <cellStyle name="Map Legend" xfId="1004" xr:uid="{00000000-0005-0000-0000-0000ED030000}"/>
    <cellStyle name="Map Title" xfId="1005" xr:uid="{00000000-0005-0000-0000-0000EE030000}"/>
    <cellStyle name="Mil" xfId="1006" xr:uid="{00000000-0005-0000-0000-0000EF030000}"/>
    <cellStyle name="Millares [0]_96 Risk" xfId="1007" xr:uid="{00000000-0005-0000-0000-0000F0030000}"/>
    <cellStyle name="Millares_96 Risk" xfId="1008" xr:uid="{00000000-0005-0000-0000-0000F1030000}"/>
    <cellStyle name="Milliers [0]_ Acces, Oct. 2000.xls Graphique 4" xfId="1009" xr:uid="{00000000-0005-0000-0000-0000F2030000}"/>
    <cellStyle name="Milliers_ Acces, Oct. 2000.xls Graphique 4" xfId="1010" xr:uid="{00000000-0005-0000-0000-0000F3030000}"/>
    <cellStyle name="Million $" xfId="1011" xr:uid="{00000000-0005-0000-0000-0000F4030000}"/>
    <cellStyle name="Moneda [0]_96 Risk" xfId="1012" xr:uid="{00000000-0005-0000-0000-0000F5030000}"/>
    <cellStyle name="Moneda_96 Risk" xfId="1013" xr:uid="{00000000-0005-0000-0000-0000F6030000}"/>
    <cellStyle name="Monétaire [0]_ Acces, Oct. 2000.xls Graphique 4" xfId="1014" xr:uid="{00000000-0005-0000-0000-0000F7030000}"/>
    <cellStyle name="Monétaire_ Acces, Oct. 2000.xls Graphique 4" xfId="1015" xr:uid="{00000000-0005-0000-0000-0000F8030000}"/>
    <cellStyle name="Month" xfId="1016" xr:uid="{00000000-0005-0000-0000-0000F9030000}"/>
    <cellStyle name="Multiple" xfId="1017" xr:uid="{00000000-0005-0000-0000-0000FA030000}"/>
    <cellStyle name="Neutral 2" xfId="1018" xr:uid="{00000000-0005-0000-0000-0000FB030000}"/>
    <cellStyle name="Neutral 2 2" xfId="1019" xr:uid="{00000000-0005-0000-0000-0000FC030000}"/>
    <cellStyle name="Neutral 3" xfId="1020" xr:uid="{00000000-0005-0000-0000-0000FD030000}"/>
    <cellStyle name="Neutral 3 2" xfId="1021" xr:uid="{00000000-0005-0000-0000-0000FE030000}"/>
    <cellStyle name="Neutral 4" xfId="1022" xr:uid="{00000000-0005-0000-0000-0000FF030000}"/>
    <cellStyle name="Neutral 4 2" xfId="1023" xr:uid="{00000000-0005-0000-0000-000000040000}"/>
    <cellStyle name="Neutral 5" xfId="1024" xr:uid="{00000000-0005-0000-0000-000001040000}"/>
    <cellStyle name="Neutral 6" xfId="1025" xr:uid="{00000000-0005-0000-0000-000002040000}"/>
    <cellStyle name="no dec" xfId="1026" xr:uid="{00000000-0005-0000-0000-000003040000}"/>
    <cellStyle name="No-Action" xfId="1027" xr:uid="{00000000-0005-0000-0000-000004040000}"/>
    <cellStyle name="NoEntry" xfId="1028" xr:uid="{00000000-0005-0000-0000-000005040000}"/>
    <cellStyle name="Non d‚fini" xfId="1029" xr:uid="{00000000-0005-0000-0000-000006040000}"/>
    <cellStyle name="Non_definito" xfId="1030" xr:uid="{00000000-0005-0000-0000-000007040000}"/>
    <cellStyle name="Normal" xfId="0" builtinId="0"/>
    <cellStyle name="Normal - Style1" xfId="1031" xr:uid="{00000000-0005-0000-0000-000009040000}"/>
    <cellStyle name="Normal 000$" xfId="1032" xr:uid="{00000000-0005-0000-0000-00000A040000}"/>
    <cellStyle name="Normal 10" xfId="1033" xr:uid="{00000000-0005-0000-0000-00000B040000}"/>
    <cellStyle name="Normal 11" xfId="1034" xr:uid="{00000000-0005-0000-0000-00000C040000}"/>
    <cellStyle name="Normal 12" xfId="1035" xr:uid="{00000000-0005-0000-0000-00000D040000}"/>
    <cellStyle name="Normal 13" xfId="1036" xr:uid="{00000000-0005-0000-0000-00000E040000}"/>
    <cellStyle name="Normal 14" xfId="1037" xr:uid="{00000000-0005-0000-0000-00000F040000}"/>
    <cellStyle name="Normal 15" xfId="1038" xr:uid="{00000000-0005-0000-0000-000010040000}"/>
    <cellStyle name="Normal 16" xfId="1039" xr:uid="{00000000-0005-0000-0000-000011040000}"/>
    <cellStyle name="Normal 17" xfId="1040" xr:uid="{00000000-0005-0000-0000-000012040000}"/>
    <cellStyle name="Normal 17 2" xfId="1643" xr:uid="{A95C0645-47BE-4F26-BC00-B11A83D6BD65}"/>
    <cellStyle name="Normal 2" xfId="1041" xr:uid="{00000000-0005-0000-0000-000013040000}"/>
    <cellStyle name="Normal 2 2" xfId="1042" xr:uid="{00000000-0005-0000-0000-000014040000}"/>
    <cellStyle name="Normal 2 2 2" xfId="1043" xr:uid="{00000000-0005-0000-0000-000015040000}"/>
    <cellStyle name="Normal 2 3" xfId="1044" xr:uid="{00000000-0005-0000-0000-000016040000}"/>
    <cellStyle name="Normal 2 4" xfId="1045" xr:uid="{00000000-0005-0000-0000-000017040000}"/>
    <cellStyle name="Normal 2 4 2" xfId="1644" xr:uid="{0CC57CC9-59B1-461C-B666-96E2A1C073B3}"/>
    <cellStyle name="Normal 2 5" xfId="1046" xr:uid="{00000000-0005-0000-0000-000018040000}"/>
    <cellStyle name="Normal 2 5 2" xfId="1560" xr:uid="{00000000-0005-0000-0000-000019040000}"/>
    <cellStyle name="Normal 2_FINANCE Rate Report - April 2011" xfId="1047" xr:uid="{00000000-0005-0000-0000-00001A040000}"/>
    <cellStyle name="Normal 3" xfId="1048" xr:uid="{00000000-0005-0000-0000-00001B040000}"/>
    <cellStyle name="Normal 3 2" xfId="1049" xr:uid="{00000000-0005-0000-0000-00001C040000}"/>
    <cellStyle name="Normal 3 2 2" xfId="1050" xr:uid="{00000000-0005-0000-0000-00001D040000}"/>
    <cellStyle name="Normal 3 2 2 2" xfId="1646" xr:uid="{D02E31EE-3DED-43A5-9EDC-4058A6DFA7B9}"/>
    <cellStyle name="Normal 3 2 3" xfId="1051" xr:uid="{00000000-0005-0000-0000-00001E040000}"/>
    <cellStyle name="Normal 3 2 4" xfId="1645" xr:uid="{2845E23F-5466-41A8-8578-DE5445926BBA}"/>
    <cellStyle name="Normal 4" xfId="1052" xr:uid="{00000000-0005-0000-0000-00001F040000}"/>
    <cellStyle name="Normal 5" xfId="1053" xr:uid="{00000000-0005-0000-0000-000020040000}"/>
    <cellStyle name="Normal 5 2" xfId="1054" xr:uid="{00000000-0005-0000-0000-000021040000}"/>
    <cellStyle name="Normal 5 2 2" xfId="1055" xr:uid="{00000000-0005-0000-0000-000022040000}"/>
    <cellStyle name="Normal 5 3" xfId="1647" xr:uid="{775D4188-B27A-49A3-90B9-960A91CA3F76}"/>
    <cellStyle name="Normal 6" xfId="1056" xr:uid="{00000000-0005-0000-0000-000023040000}"/>
    <cellStyle name="Normal 6 2" xfId="1057" xr:uid="{00000000-0005-0000-0000-000024040000}"/>
    <cellStyle name="Normal 6 3" xfId="1058" xr:uid="{00000000-0005-0000-0000-000025040000}"/>
    <cellStyle name="Normal 7" xfId="1059" xr:uid="{00000000-0005-0000-0000-000026040000}"/>
    <cellStyle name="Normal 7 2" xfId="1060" xr:uid="{00000000-0005-0000-0000-000027040000}"/>
    <cellStyle name="Normal 7 3" xfId="1061" xr:uid="{00000000-0005-0000-0000-000028040000}"/>
    <cellStyle name="Normal 8" xfId="1062" xr:uid="{00000000-0005-0000-0000-000029040000}"/>
    <cellStyle name="Normal 9" xfId="1063" xr:uid="{00000000-0005-0000-0000-00002A040000}"/>
    <cellStyle name="Normal$" xfId="1064" xr:uid="{00000000-0005-0000-0000-00002B040000}"/>
    <cellStyle name="Normal(10)" xfId="1065" xr:uid="{00000000-0005-0000-0000-00002C040000}"/>
    <cellStyle name="Normal(12)" xfId="1066" xr:uid="{00000000-0005-0000-0000-00002D040000}"/>
    <cellStyle name="Normal(6)" xfId="1067" xr:uid="{00000000-0005-0000-0000-00002E040000}"/>
    <cellStyle name="Normal(8)" xfId="1068" xr:uid="{00000000-0005-0000-0000-00002F040000}"/>
    <cellStyle name="Not Implemented" xfId="1069" xr:uid="{00000000-0005-0000-0000-000030040000}"/>
    <cellStyle name="Note 2" xfId="1070" xr:uid="{00000000-0005-0000-0000-000031040000}"/>
    <cellStyle name="Note 2 2" xfId="1071" xr:uid="{00000000-0005-0000-0000-000032040000}"/>
    <cellStyle name="Note 3" xfId="1072" xr:uid="{00000000-0005-0000-0000-000033040000}"/>
    <cellStyle name="Note 3 2" xfId="1073" xr:uid="{00000000-0005-0000-0000-000034040000}"/>
    <cellStyle name="Note 4" xfId="1074" xr:uid="{00000000-0005-0000-0000-000035040000}"/>
    <cellStyle name="Note 4 2" xfId="1075" xr:uid="{00000000-0005-0000-0000-000036040000}"/>
    <cellStyle name="Note 5" xfId="1076" xr:uid="{00000000-0005-0000-0000-000037040000}"/>
    <cellStyle name="Note 5 2" xfId="1077" xr:uid="{00000000-0005-0000-0000-000038040000}"/>
    <cellStyle name="Note 6" xfId="1078" xr:uid="{00000000-0005-0000-0000-000039040000}"/>
    <cellStyle name="Note 6 2" xfId="1079" xr:uid="{00000000-0005-0000-0000-00003A040000}"/>
    <cellStyle name="Note 6 3" xfId="1080" xr:uid="{00000000-0005-0000-0000-00003B040000}"/>
    <cellStyle name="Œ…‹æØ‚è [0.00]_!!!GO" xfId="1081" xr:uid="{00000000-0005-0000-0000-00003C040000}"/>
    <cellStyle name="Œ…‹æØ‚è_!!!GO" xfId="1082" xr:uid="{00000000-0005-0000-0000-00003D040000}"/>
    <cellStyle name="Onedec_FT Valuation " xfId="1083" xr:uid="{00000000-0005-0000-0000-00003E040000}"/>
    <cellStyle name="Output 2" xfId="1084" xr:uid="{00000000-0005-0000-0000-00003F040000}"/>
    <cellStyle name="Output 2 2" xfId="1085" xr:uid="{00000000-0005-0000-0000-000040040000}"/>
    <cellStyle name="Output 3" xfId="1086" xr:uid="{00000000-0005-0000-0000-000041040000}"/>
    <cellStyle name="Output 3 2" xfId="1087" xr:uid="{00000000-0005-0000-0000-000042040000}"/>
    <cellStyle name="Output 4" xfId="1088" xr:uid="{00000000-0005-0000-0000-000043040000}"/>
    <cellStyle name="Output 4 2" xfId="1089" xr:uid="{00000000-0005-0000-0000-000044040000}"/>
    <cellStyle name="Output 5" xfId="1090" xr:uid="{00000000-0005-0000-0000-000045040000}"/>
    <cellStyle name="Output 6" xfId="1091" xr:uid="{00000000-0005-0000-0000-000046040000}"/>
    <cellStyle name="Output Amounts" xfId="1092" xr:uid="{00000000-0005-0000-0000-000047040000}"/>
    <cellStyle name="Output Column Headings" xfId="1093" xr:uid="{00000000-0005-0000-0000-000048040000}"/>
    <cellStyle name="Output Line Items" xfId="1094" xr:uid="{00000000-0005-0000-0000-000049040000}"/>
    <cellStyle name="Output Report Heading" xfId="1095" xr:uid="{00000000-0005-0000-0000-00004A040000}"/>
    <cellStyle name="Output Report Title" xfId="1096" xr:uid="{00000000-0005-0000-0000-00004B040000}"/>
    <cellStyle name="Page Heading Large" xfId="1097" xr:uid="{00000000-0005-0000-0000-00004C040000}"/>
    <cellStyle name="Page Heading Small" xfId="1098" xr:uid="{00000000-0005-0000-0000-00004D040000}"/>
    <cellStyle name="Page Number" xfId="1099" xr:uid="{00000000-0005-0000-0000-00004E040000}"/>
    <cellStyle name="PageSubTitle" xfId="1100" xr:uid="{00000000-0005-0000-0000-00004F040000}"/>
    <cellStyle name="PageTitle" xfId="1101" xr:uid="{00000000-0005-0000-0000-000050040000}"/>
    <cellStyle name="per m3" xfId="1102" xr:uid="{00000000-0005-0000-0000-000051040000}"/>
    <cellStyle name="per Ton" xfId="1103" xr:uid="{00000000-0005-0000-0000-000052040000}"/>
    <cellStyle name="per.style" xfId="1104" xr:uid="{00000000-0005-0000-0000-000053040000}"/>
    <cellStyle name="Percent" xfId="1105" builtinId="5"/>
    <cellStyle name="Percent (0.0)" xfId="1106" xr:uid="{00000000-0005-0000-0000-000055040000}"/>
    <cellStyle name="Percent [0]" xfId="1107" xr:uid="{00000000-0005-0000-0000-000056040000}"/>
    <cellStyle name="Percent [00]" xfId="1108" xr:uid="{00000000-0005-0000-0000-000057040000}"/>
    <cellStyle name="Percent [2]" xfId="1109" xr:uid="{00000000-0005-0000-0000-000058040000}"/>
    <cellStyle name="Percent 10" xfId="1110" xr:uid="{00000000-0005-0000-0000-000059040000}"/>
    <cellStyle name="Percent 11" xfId="1111" xr:uid="{00000000-0005-0000-0000-00005A040000}"/>
    <cellStyle name="Percent 12" xfId="1112" xr:uid="{00000000-0005-0000-0000-00005B040000}"/>
    <cellStyle name="Percent 13" xfId="1113" xr:uid="{00000000-0005-0000-0000-00005C040000}"/>
    <cellStyle name="Percent 14" xfId="1114" xr:uid="{00000000-0005-0000-0000-00005D040000}"/>
    <cellStyle name="Percent 15" xfId="1115" xr:uid="{00000000-0005-0000-0000-00005E040000}"/>
    <cellStyle name="Percent 16" xfId="1116" xr:uid="{00000000-0005-0000-0000-00005F040000}"/>
    <cellStyle name="Percent 17" xfId="1117" xr:uid="{00000000-0005-0000-0000-000060040000}"/>
    <cellStyle name="Percent 18" xfId="1118" xr:uid="{00000000-0005-0000-0000-000061040000}"/>
    <cellStyle name="Percent 19" xfId="1119" xr:uid="{00000000-0005-0000-0000-000062040000}"/>
    <cellStyle name="Percent 2" xfId="1120" xr:uid="{00000000-0005-0000-0000-000063040000}"/>
    <cellStyle name="Percent 2 2" xfId="1121" xr:uid="{00000000-0005-0000-0000-000064040000}"/>
    <cellStyle name="Percent 2 2 2" xfId="1122" xr:uid="{00000000-0005-0000-0000-000065040000}"/>
    <cellStyle name="Percent 2 3" xfId="1123" xr:uid="{00000000-0005-0000-0000-000066040000}"/>
    <cellStyle name="Percent 2 4" xfId="1124" xr:uid="{00000000-0005-0000-0000-000067040000}"/>
    <cellStyle name="Percent 2 4 2" xfId="1125" xr:uid="{00000000-0005-0000-0000-000068040000}"/>
    <cellStyle name="Percent 20" xfId="1126" xr:uid="{00000000-0005-0000-0000-000069040000}"/>
    <cellStyle name="Percent 21" xfId="1127" xr:uid="{00000000-0005-0000-0000-00006A040000}"/>
    <cellStyle name="Percent 22" xfId="1128" xr:uid="{00000000-0005-0000-0000-00006B040000}"/>
    <cellStyle name="Percent 22 2" xfId="1651" xr:uid="{D86C534E-AC64-410D-B97F-2057593B394B}"/>
    <cellStyle name="Percent 23" xfId="1562" xr:uid="{00000000-0005-0000-0000-00006C040000}"/>
    <cellStyle name="Percent 24" xfId="1650" xr:uid="{D509A23B-A74A-46D7-91B4-CB3495839D00}"/>
    <cellStyle name="Percent 25" xfId="1565" xr:uid="{CA74ACD1-01A7-4059-A294-4623E8F70AA3}"/>
    <cellStyle name="Percent 26" xfId="1649" xr:uid="{8987113B-AF39-42E8-BBF8-5F91227A6F7B}"/>
    <cellStyle name="Percent 27" xfId="1564" xr:uid="{F86AB19D-FFBE-4A24-9675-46CF0397D81F}"/>
    <cellStyle name="Percent 28" xfId="1648" xr:uid="{347788AA-F56C-4BC4-AACD-1596D893CB5E}"/>
    <cellStyle name="Percent 3" xfId="1129" xr:uid="{00000000-0005-0000-0000-00006D040000}"/>
    <cellStyle name="Percent 3 2" xfId="1130" xr:uid="{00000000-0005-0000-0000-00006E040000}"/>
    <cellStyle name="Percent 3 2 2" xfId="1131" xr:uid="{00000000-0005-0000-0000-00006F040000}"/>
    <cellStyle name="Percent 3 2 3" xfId="1653" xr:uid="{EB282261-4452-4EA8-ADC5-B2F9BA260032}"/>
    <cellStyle name="Percent 3 3" xfId="1132" xr:uid="{00000000-0005-0000-0000-000070040000}"/>
    <cellStyle name="Percent 3 4" xfId="1652" xr:uid="{F64A3273-C59C-4913-8C31-4EF60D8D8C22}"/>
    <cellStyle name="Percent 4" xfId="1133" xr:uid="{00000000-0005-0000-0000-000071040000}"/>
    <cellStyle name="Percent 4 2" xfId="1134" xr:uid="{00000000-0005-0000-0000-000072040000}"/>
    <cellStyle name="Percent 4 3" xfId="1135" xr:uid="{00000000-0005-0000-0000-000073040000}"/>
    <cellStyle name="Percent 4 3 2" xfId="1655" xr:uid="{64C6B5D6-D59F-43D9-AC53-03182FC7BC84}"/>
    <cellStyle name="Percent 4 4" xfId="1654" xr:uid="{F55EF5BF-0463-43DC-9138-DA920C506803}"/>
    <cellStyle name="Percent 5" xfId="1136" xr:uid="{00000000-0005-0000-0000-000074040000}"/>
    <cellStyle name="Percent 5 2" xfId="1137" xr:uid="{00000000-0005-0000-0000-000075040000}"/>
    <cellStyle name="Percent 6" xfId="1138" xr:uid="{00000000-0005-0000-0000-000076040000}"/>
    <cellStyle name="Percent 7" xfId="1139" xr:uid="{00000000-0005-0000-0000-000077040000}"/>
    <cellStyle name="Percent 7 2" xfId="1140" xr:uid="{00000000-0005-0000-0000-000078040000}"/>
    <cellStyle name="Percent 7 3" xfId="1141" xr:uid="{00000000-0005-0000-0000-000079040000}"/>
    <cellStyle name="Percent 8" xfId="1142" xr:uid="{00000000-0005-0000-0000-00007A040000}"/>
    <cellStyle name="Percent 8 2" xfId="1143" xr:uid="{00000000-0005-0000-0000-00007B040000}"/>
    <cellStyle name="Percent 8 3" xfId="1144" xr:uid="{00000000-0005-0000-0000-00007C040000}"/>
    <cellStyle name="Percent 9" xfId="1145" xr:uid="{00000000-0005-0000-0000-00007D040000}"/>
    <cellStyle name="Percent Hard" xfId="1146" xr:uid="{00000000-0005-0000-0000-00007E040000}"/>
    <cellStyle name="Percent(10)" xfId="1147" xr:uid="{00000000-0005-0000-0000-00007F040000}"/>
    <cellStyle name="Percent(12)" xfId="1148" xr:uid="{00000000-0005-0000-0000-000080040000}"/>
    <cellStyle name="Percent(8)" xfId="1149" xr:uid="{00000000-0005-0000-0000-000081040000}"/>
    <cellStyle name="Percent*" xfId="1150" xr:uid="{00000000-0005-0000-0000-000082040000}"/>
    <cellStyle name="Percent[0]" xfId="1151" xr:uid="{00000000-0005-0000-0000-000083040000}"/>
    <cellStyle name="PERCENTAGE" xfId="1152" xr:uid="{00000000-0005-0000-0000-000084040000}"/>
    <cellStyle name="PercentChange" xfId="1153" xr:uid="{00000000-0005-0000-0000-000085040000}"/>
    <cellStyle name="PrePop Currency (0)" xfId="1154" xr:uid="{00000000-0005-0000-0000-000086040000}"/>
    <cellStyle name="PrePop Currency (0) 2" xfId="1155" xr:uid="{00000000-0005-0000-0000-000087040000}"/>
    <cellStyle name="PrePop Currency (0) 2 2" xfId="1657" xr:uid="{F520F900-389F-4B66-A4F2-D71591630526}"/>
    <cellStyle name="PrePop Currency (0) 3" xfId="1656" xr:uid="{4EC0CD57-C73E-4C4F-8C01-246C0FEEC51B}"/>
    <cellStyle name="PrePop Currency (2)" xfId="1156" xr:uid="{00000000-0005-0000-0000-000088040000}"/>
    <cellStyle name="PrePop Units (0)" xfId="1157" xr:uid="{00000000-0005-0000-0000-000089040000}"/>
    <cellStyle name="PrePop Units (0) 2" xfId="1158" xr:uid="{00000000-0005-0000-0000-00008A040000}"/>
    <cellStyle name="PrePop Units (0) 2 2" xfId="1659" xr:uid="{F865F874-18C8-4E3E-BEFC-9764FF63FEA1}"/>
    <cellStyle name="PrePop Units (0) 3" xfId="1658" xr:uid="{1DECA276-E365-4DF6-A616-089B17A81CF8}"/>
    <cellStyle name="PrePop Units (1)" xfId="1159" xr:uid="{00000000-0005-0000-0000-00008B040000}"/>
    <cellStyle name="PrePop Units (2)" xfId="1160" xr:uid="{00000000-0005-0000-0000-00008C040000}"/>
    <cellStyle name="Presentation" xfId="1161" xr:uid="{00000000-0005-0000-0000-00008D040000}"/>
    <cellStyle name="pricing" xfId="1162" xr:uid="{00000000-0005-0000-0000-00008E040000}"/>
    <cellStyle name="pricing 2" xfId="1163" xr:uid="{00000000-0005-0000-0000-00008F040000}"/>
    <cellStyle name="pricing 2 2" xfId="1661" xr:uid="{23ED4EA9-32F0-4DA7-BD18-2AF0A53A8E37}"/>
    <cellStyle name="pricing 3" xfId="1660" xr:uid="{7FEAE620-A6A9-4131-9915-D6A0567F219F}"/>
    <cellStyle name="PSChar" xfId="1164" xr:uid="{00000000-0005-0000-0000-000090040000}"/>
    <cellStyle name="PSDate" xfId="1165" xr:uid="{00000000-0005-0000-0000-000091040000}"/>
    <cellStyle name="PSDec" xfId="1166" xr:uid="{00000000-0005-0000-0000-000092040000}"/>
    <cellStyle name="PSHeading" xfId="1167" xr:uid="{00000000-0005-0000-0000-000093040000}"/>
    <cellStyle name="PSHeading 2" xfId="1168" xr:uid="{00000000-0005-0000-0000-000094040000}"/>
    <cellStyle name="PSInt" xfId="1169" xr:uid="{00000000-0005-0000-0000-000095040000}"/>
    <cellStyle name="PSSpacer" xfId="1170" xr:uid="{00000000-0005-0000-0000-000096040000}"/>
    <cellStyle name="r2" xfId="1171" xr:uid="{00000000-0005-0000-0000-000097040000}"/>
    <cellStyle name="r2 2" xfId="1172" xr:uid="{00000000-0005-0000-0000-000098040000}"/>
    <cellStyle name="r2 2 2" xfId="1663" xr:uid="{42CFE497-A70E-451F-8662-8D77D0759A4A}"/>
    <cellStyle name="r2 3" xfId="1662" xr:uid="{2014D120-1CAF-47F4-906F-86C1AD3D9C68}"/>
    <cellStyle name="RatioX" xfId="1173" xr:uid="{00000000-0005-0000-0000-000099040000}"/>
    <cellStyle name="regstoresfromspecstores" xfId="1174" xr:uid="{00000000-0005-0000-0000-00009A040000}"/>
    <cellStyle name="REMOVED" xfId="1175" xr:uid="{00000000-0005-0000-0000-00009B040000}"/>
    <cellStyle name="REPORT" xfId="1176" xr:uid="{00000000-0005-0000-0000-00009C040000}"/>
    <cellStyle name="Reports" xfId="1177" xr:uid="{00000000-0005-0000-0000-00009D040000}"/>
    <cellStyle name="RevList" xfId="1178" xr:uid="{00000000-0005-0000-0000-00009E040000}"/>
    <cellStyle name="rh" xfId="1179" xr:uid="{00000000-0005-0000-0000-00009F040000}"/>
    <cellStyle name="Right" xfId="1180" xr:uid="{00000000-0005-0000-0000-0000A0040000}"/>
    <cellStyle name="RowLabels" xfId="1181" xr:uid="{00000000-0005-0000-0000-0000A1040000}"/>
    <cellStyle name="s]_x000d__x000a_load=_x000d__x000a_run=_x000d__x000a_NullPort=None_x000d__x000a_device=HP LaserJet 4,HPPCL5MS,LPT1:_x000d__x000a_ScreenSaveActive=0_x000d__x000a_ScreenSaveTimeOut=120_x000d__x000a__x000d__x000a_[Desk" xfId="1182" xr:uid="{00000000-0005-0000-0000-0000A2040000}"/>
    <cellStyle name="s]_x000d__x000a_load=_x000d__x000a_run=_x000d__x000a_NullPort=None_x000d__x000a_ScreenSaveActive=0_x000d__x000a_ScreenSaveTimeOut=120_x000d__x000a_device=HP LaserJet 4,HPPCL5MS,LPT1:_x000d__x000a__x000d__x000a_[Desk" xfId="1183" xr:uid="{00000000-0005-0000-0000-0000A3040000}"/>
    <cellStyle name="SAPBEXaggData" xfId="1184" xr:uid="{00000000-0005-0000-0000-0000A4040000}"/>
    <cellStyle name="SAPBEXaggData 2" xfId="1185" xr:uid="{00000000-0005-0000-0000-0000A5040000}"/>
    <cellStyle name="SAPBEXaggDataEmph" xfId="1186" xr:uid="{00000000-0005-0000-0000-0000A6040000}"/>
    <cellStyle name="SAPBEXaggDataEmph 2" xfId="1187" xr:uid="{00000000-0005-0000-0000-0000A7040000}"/>
    <cellStyle name="SAPBEXaggDataEmph 3" xfId="1188" xr:uid="{00000000-0005-0000-0000-0000A8040000}"/>
    <cellStyle name="SAPBEXaggDataEmph 4" xfId="1189" xr:uid="{00000000-0005-0000-0000-0000A9040000}"/>
    <cellStyle name="SAPBEXaggDataEmph 5" xfId="1190" xr:uid="{00000000-0005-0000-0000-0000AA040000}"/>
    <cellStyle name="SAPBEXaggDataEmph 6" xfId="1191" xr:uid="{00000000-0005-0000-0000-0000AB040000}"/>
    <cellStyle name="SAPBEXaggItem" xfId="1192" xr:uid="{00000000-0005-0000-0000-0000AC040000}"/>
    <cellStyle name="SAPBEXaggItem 2" xfId="1193" xr:uid="{00000000-0005-0000-0000-0000AD040000}"/>
    <cellStyle name="SAPBEXaggItem 3" xfId="1194" xr:uid="{00000000-0005-0000-0000-0000AE040000}"/>
    <cellStyle name="SAPBEXaggItem 4" xfId="1195" xr:uid="{00000000-0005-0000-0000-0000AF040000}"/>
    <cellStyle name="SAPBEXaggItem 5" xfId="1196" xr:uid="{00000000-0005-0000-0000-0000B0040000}"/>
    <cellStyle name="SAPBEXaggItem 6" xfId="1197" xr:uid="{00000000-0005-0000-0000-0000B1040000}"/>
    <cellStyle name="SAPBEXaggItemX" xfId="1198" xr:uid="{00000000-0005-0000-0000-0000B2040000}"/>
    <cellStyle name="SAPBEXaggItemX 2" xfId="1199" xr:uid="{00000000-0005-0000-0000-0000B3040000}"/>
    <cellStyle name="SAPBEXaggItemX 3" xfId="1200" xr:uid="{00000000-0005-0000-0000-0000B4040000}"/>
    <cellStyle name="SAPBEXaggItemX 4" xfId="1201" xr:uid="{00000000-0005-0000-0000-0000B5040000}"/>
    <cellStyle name="SAPBEXaggItemX 5" xfId="1202" xr:uid="{00000000-0005-0000-0000-0000B6040000}"/>
    <cellStyle name="SAPBEXaggItemX 6" xfId="1203" xr:uid="{00000000-0005-0000-0000-0000B7040000}"/>
    <cellStyle name="SAPBEXchaText" xfId="1204" xr:uid="{00000000-0005-0000-0000-0000B8040000}"/>
    <cellStyle name="SAPBEXchaText 2" xfId="1205" xr:uid="{00000000-0005-0000-0000-0000B9040000}"/>
    <cellStyle name="SAPBEXchaText 3" xfId="1206" xr:uid="{00000000-0005-0000-0000-0000BA040000}"/>
    <cellStyle name="SAPBEXchaText 4" xfId="1207" xr:uid="{00000000-0005-0000-0000-0000BB040000}"/>
    <cellStyle name="SAPBEXchaText 5" xfId="1208" xr:uid="{00000000-0005-0000-0000-0000BC040000}"/>
    <cellStyle name="SAPBEXchaText 6" xfId="1209" xr:uid="{00000000-0005-0000-0000-0000BD040000}"/>
    <cellStyle name="SAPBEXexcBad7" xfId="1210" xr:uid="{00000000-0005-0000-0000-0000BE040000}"/>
    <cellStyle name="SAPBEXexcBad7 2" xfId="1211" xr:uid="{00000000-0005-0000-0000-0000BF040000}"/>
    <cellStyle name="SAPBEXexcBad7 3" xfId="1212" xr:uid="{00000000-0005-0000-0000-0000C0040000}"/>
    <cellStyle name="SAPBEXexcBad8" xfId="1213" xr:uid="{00000000-0005-0000-0000-0000C1040000}"/>
    <cellStyle name="SAPBEXexcBad8 2" xfId="1214" xr:uid="{00000000-0005-0000-0000-0000C2040000}"/>
    <cellStyle name="SAPBEXexcBad8 3" xfId="1215" xr:uid="{00000000-0005-0000-0000-0000C3040000}"/>
    <cellStyle name="SAPBEXexcBad9" xfId="1216" xr:uid="{00000000-0005-0000-0000-0000C4040000}"/>
    <cellStyle name="SAPBEXexcBad9 2" xfId="1217" xr:uid="{00000000-0005-0000-0000-0000C5040000}"/>
    <cellStyle name="SAPBEXexcBad9 3" xfId="1218" xr:uid="{00000000-0005-0000-0000-0000C6040000}"/>
    <cellStyle name="SAPBEXexcCritical4" xfId="1219" xr:uid="{00000000-0005-0000-0000-0000C7040000}"/>
    <cellStyle name="SAPBEXexcCritical4 2" xfId="1220" xr:uid="{00000000-0005-0000-0000-0000C8040000}"/>
    <cellStyle name="SAPBEXexcCritical4 3" xfId="1221" xr:uid="{00000000-0005-0000-0000-0000C9040000}"/>
    <cellStyle name="SAPBEXexcCritical5" xfId="1222" xr:uid="{00000000-0005-0000-0000-0000CA040000}"/>
    <cellStyle name="SAPBEXexcCritical5 2" xfId="1223" xr:uid="{00000000-0005-0000-0000-0000CB040000}"/>
    <cellStyle name="SAPBEXexcCritical5 3" xfId="1224" xr:uid="{00000000-0005-0000-0000-0000CC040000}"/>
    <cellStyle name="SAPBEXexcCritical6" xfId="1225" xr:uid="{00000000-0005-0000-0000-0000CD040000}"/>
    <cellStyle name="SAPBEXexcCritical6 2" xfId="1226" xr:uid="{00000000-0005-0000-0000-0000CE040000}"/>
    <cellStyle name="SAPBEXexcCritical6 3" xfId="1227" xr:uid="{00000000-0005-0000-0000-0000CF040000}"/>
    <cellStyle name="SAPBEXexcGood1" xfId="1228" xr:uid="{00000000-0005-0000-0000-0000D0040000}"/>
    <cellStyle name="SAPBEXexcGood1 2" xfId="1229" xr:uid="{00000000-0005-0000-0000-0000D1040000}"/>
    <cellStyle name="SAPBEXexcGood1 3" xfId="1230" xr:uid="{00000000-0005-0000-0000-0000D2040000}"/>
    <cellStyle name="SAPBEXexcGood2" xfId="1231" xr:uid="{00000000-0005-0000-0000-0000D3040000}"/>
    <cellStyle name="SAPBEXexcGood2 2" xfId="1232" xr:uid="{00000000-0005-0000-0000-0000D4040000}"/>
    <cellStyle name="SAPBEXexcGood2 3" xfId="1233" xr:uid="{00000000-0005-0000-0000-0000D5040000}"/>
    <cellStyle name="SAPBEXexcGood3" xfId="1234" xr:uid="{00000000-0005-0000-0000-0000D6040000}"/>
    <cellStyle name="SAPBEXexcGood3 2" xfId="1235" xr:uid="{00000000-0005-0000-0000-0000D7040000}"/>
    <cellStyle name="SAPBEXexcGood3 3" xfId="1236" xr:uid="{00000000-0005-0000-0000-0000D8040000}"/>
    <cellStyle name="SAPBEXfilterDrill" xfId="1237" xr:uid="{00000000-0005-0000-0000-0000D9040000}"/>
    <cellStyle name="SAPBEXfilterDrill 2" xfId="1238" xr:uid="{00000000-0005-0000-0000-0000DA040000}"/>
    <cellStyle name="SAPBEXfilterItem" xfId="1239" xr:uid="{00000000-0005-0000-0000-0000DB040000}"/>
    <cellStyle name="SAPBEXfilterItem 2" xfId="1240" xr:uid="{00000000-0005-0000-0000-0000DC040000}"/>
    <cellStyle name="SAPBEXfilterItem 3" xfId="1241" xr:uid="{00000000-0005-0000-0000-0000DD040000}"/>
    <cellStyle name="SAPBEXfilterText" xfId="1242" xr:uid="{00000000-0005-0000-0000-0000DE040000}"/>
    <cellStyle name="SAPBEXfilterText 2" xfId="1243" xr:uid="{00000000-0005-0000-0000-0000DF040000}"/>
    <cellStyle name="SAPBEXfilterText 3" xfId="1244" xr:uid="{00000000-0005-0000-0000-0000E0040000}"/>
    <cellStyle name="SAPBEXfilterText 4" xfId="1245" xr:uid="{00000000-0005-0000-0000-0000E1040000}"/>
    <cellStyle name="SAPBEXfilterText 5" xfId="1246" xr:uid="{00000000-0005-0000-0000-0000E2040000}"/>
    <cellStyle name="SAPBEXfilterText 6" xfId="1247" xr:uid="{00000000-0005-0000-0000-0000E3040000}"/>
    <cellStyle name="SAPBEXfilterText_Metrics IPTV actuals V1" xfId="1248" xr:uid="{00000000-0005-0000-0000-0000E4040000}"/>
    <cellStyle name="SAPBEXformats" xfId="1249" xr:uid="{00000000-0005-0000-0000-0000E5040000}"/>
    <cellStyle name="SAPBEXformats 2" xfId="1250" xr:uid="{00000000-0005-0000-0000-0000E6040000}"/>
    <cellStyle name="SAPBEXformats 3" xfId="1251" xr:uid="{00000000-0005-0000-0000-0000E7040000}"/>
    <cellStyle name="SAPBEXheaderItem" xfId="1252" xr:uid="{00000000-0005-0000-0000-0000E8040000}"/>
    <cellStyle name="SAPBEXheaderItem 2" xfId="1253" xr:uid="{00000000-0005-0000-0000-0000E9040000}"/>
    <cellStyle name="SAPBEXheaderItem 3" xfId="1254" xr:uid="{00000000-0005-0000-0000-0000EA040000}"/>
    <cellStyle name="SAPBEXheaderItem 4" xfId="1255" xr:uid="{00000000-0005-0000-0000-0000EB040000}"/>
    <cellStyle name="SAPBEXheaderItem 5" xfId="1256" xr:uid="{00000000-0005-0000-0000-0000EC040000}"/>
    <cellStyle name="SAPBEXheaderItem 6" xfId="1257" xr:uid="{00000000-0005-0000-0000-0000ED040000}"/>
    <cellStyle name="SAPBEXheaderItem_Metrics IPTV actuals V1" xfId="1258" xr:uid="{00000000-0005-0000-0000-0000EE040000}"/>
    <cellStyle name="SAPBEXheaderText" xfId="1259" xr:uid="{00000000-0005-0000-0000-0000EF040000}"/>
    <cellStyle name="SAPBEXheaderText 2" xfId="1260" xr:uid="{00000000-0005-0000-0000-0000F0040000}"/>
    <cellStyle name="SAPBEXheaderText 2 2" xfId="1261" xr:uid="{00000000-0005-0000-0000-0000F1040000}"/>
    <cellStyle name="SAPBEXheaderText 3" xfId="1262" xr:uid="{00000000-0005-0000-0000-0000F2040000}"/>
    <cellStyle name="SAPBEXheaderText 4" xfId="1263" xr:uid="{00000000-0005-0000-0000-0000F3040000}"/>
    <cellStyle name="SAPBEXheaderText 5" xfId="1264" xr:uid="{00000000-0005-0000-0000-0000F4040000}"/>
    <cellStyle name="SAPBEXheaderText 6" xfId="1265" xr:uid="{00000000-0005-0000-0000-0000F5040000}"/>
    <cellStyle name="SAPBEXheaderText_Metrics IPTV actuals V1" xfId="1266" xr:uid="{00000000-0005-0000-0000-0000F6040000}"/>
    <cellStyle name="SAPBEXHLevel0" xfId="1267" xr:uid="{00000000-0005-0000-0000-0000F7040000}"/>
    <cellStyle name="SAPBEXHLevel0 2" xfId="1268" xr:uid="{00000000-0005-0000-0000-0000F8040000}"/>
    <cellStyle name="SAPBEXHLevel0 2 2" xfId="1269" xr:uid="{00000000-0005-0000-0000-0000F9040000}"/>
    <cellStyle name="SAPBEXHLevel0 2 3" xfId="1270" xr:uid="{00000000-0005-0000-0000-0000FA040000}"/>
    <cellStyle name="SAPBEXHLevel0 2_Mo_QTD_YTD" xfId="1271" xr:uid="{00000000-0005-0000-0000-0000FB040000}"/>
    <cellStyle name="SAPBEXHLevel0 3" xfId="1272" xr:uid="{00000000-0005-0000-0000-0000FC040000}"/>
    <cellStyle name="SAPBEXHLevel0 4" xfId="1273" xr:uid="{00000000-0005-0000-0000-0000FD040000}"/>
    <cellStyle name="SAPBEXHLevel0 5" xfId="1274" xr:uid="{00000000-0005-0000-0000-0000FE040000}"/>
    <cellStyle name="SAPBEXHLevel0 6" xfId="1275" xr:uid="{00000000-0005-0000-0000-0000FF040000}"/>
    <cellStyle name="SAPBEXHLevel0 7" xfId="1276" xr:uid="{00000000-0005-0000-0000-000000050000}"/>
    <cellStyle name="SAPBEXHLevel0X" xfId="1277" xr:uid="{00000000-0005-0000-0000-000001050000}"/>
    <cellStyle name="SAPBEXHLevel0X 2" xfId="1278" xr:uid="{00000000-0005-0000-0000-000002050000}"/>
    <cellStyle name="SAPBEXHLevel0X 2 2" xfId="1279" xr:uid="{00000000-0005-0000-0000-000003050000}"/>
    <cellStyle name="SAPBEXHLevel0X 3" xfId="1280" xr:uid="{00000000-0005-0000-0000-000004050000}"/>
    <cellStyle name="SAPBEXHLevel0X 4" xfId="1281" xr:uid="{00000000-0005-0000-0000-000005050000}"/>
    <cellStyle name="SAPBEXHLevel0X 5" xfId="1282" xr:uid="{00000000-0005-0000-0000-000006050000}"/>
    <cellStyle name="SAPBEXHLevel0X 6" xfId="1283" xr:uid="{00000000-0005-0000-0000-000007050000}"/>
    <cellStyle name="SAPBEXHLevel0X 7" xfId="1284" xr:uid="{00000000-0005-0000-0000-000008050000}"/>
    <cellStyle name="SAPBEXHLevel1" xfId="1285" xr:uid="{00000000-0005-0000-0000-000009050000}"/>
    <cellStyle name="SAPBEXHLevel1 2" xfId="1286" xr:uid="{00000000-0005-0000-0000-00000A050000}"/>
    <cellStyle name="SAPBEXHLevel1 2 2" xfId="1287" xr:uid="{00000000-0005-0000-0000-00000B050000}"/>
    <cellStyle name="SAPBEXHLevel1 2 3" xfId="1288" xr:uid="{00000000-0005-0000-0000-00000C050000}"/>
    <cellStyle name="SAPBEXHLevel1 2_Mo_QTD_YTD" xfId="1289" xr:uid="{00000000-0005-0000-0000-00000D050000}"/>
    <cellStyle name="SAPBEXHLevel1 3" xfId="1290" xr:uid="{00000000-0005-0000-0000-00000E050000}"/>
    <cellStyle name="SAPBEXHLevel1 4" xfId="1291" xr:uid="{00000000-0005-0000-0000-00000F050000}"/>
    <cellStyle name="SAPBEXHLevel1 5" xfId="1292" xr:uid="{00000000-0005-0000-0000-000010050000}"/>
    <cellStyle name="SAPBEXHLevel1 6" xfId="1293" xr:uid="{00000000-0005-0000-0000-000011050000}"/>
    <cellStyle name="SAPBEXHLevel1 7" xfId="1294" xr:uid="{00000000-0005-0000-0000-000012050000}"/>
    <cellStyle name="SAPBEXHLevel1X" xfId="1295" xr:uid="{00000000-0005-0000-0000-000013050000}"/>
    <cellStyle name="SAPBEXHLevel1X 2" xfId="1296" xr:uid="{00000000-0005-0000-0000-000014050000}"/>
    <cellStyle name="SAPBEXHLevel1X 2 2" xfId="1297" xr:uid="{00000000-0005-0000-0000-000015050000}"/>
    <cellStyle name="SAPBEXHLevel1X 3" xfId="1298" xr:uid="{00000000-0005-0000-0000-000016050000}"/>
    <cellStyle name="SAPBEXHLevel1X 4" xfId="1299" xr:uid="{00000000-0005-0000-0000-000017050000}"/>
    <cellStyle name="SAPBEXHLevel1X 5" xfId="1300" xr:uid="{00000000-0005-0000-0000-000018050000}"/>
    <cellStyle name="SAPBEXHLevel1X 6" xfId="1301" xr:uid="{00000000-0005-0000-0000-000019050000}"/>
    <cellStyle name="SAPBEXHLevel1X 7" xfId="1302" xr:uid="{00000000-0005-0000-0000-00001A050000}"/>
    <cellStyle name="SAPBEXHLevel2" xfId="1303" xr:uid="{00000000-0005-0000-0000-00001B050000}"/>
    <cellStyle name="SAPBEXHLevel2 2" xfId="1304" xr:uid="{00000000-0005-0000-0000-00001C050000}"/>
    <cellStyle name="SAPBEXHLevel2 2 2" xfId="1305" xr:uid="{00000000-0005-0000-0000-00001D050000}"/>
    <cellStyle name="SAPBEXHLevel2 2 3" xfId="1306" xr:uid="{00000000-0005-0000-0000-00001E050000}"/>
    <cellStyle name="SAPBEXHLevel2 2_Mo_QTD_YTD" xfId="1307" xr:uid="{00000000-0005-0000-0000-00001F050000}"/>
    <cellStyle name="SAPBEXHLevel2 3" xfId="1308" xr:uid="{00000000-0005-0000-0000-000020050000}"/>
    <cellStyle name="SAPBEXHLevel2 4" xfId="1309" xr:uid="{00000000-0005-0000-0000-000021050000}"/>
    <cellStyle name="SAPBEXHLevel2 5" xfId="1310" xr:uid="{00000000-0005-0000-0000-000022050000}"/>
    <cellStyle name="SAPBEXHLevel2 6" xfId="1311" xr:uid="{00000000-0005-0000-0000-000023050000}"/>
    <cellStyle name="SAPBEXHLevel2 7" xfId="1312" xr:uid="{00000000-0005-0000-0000-000024050000}"/>
    <cellStyle name="SAPBEXHLevel2X" xfId="1313" xr:uid="{00000000-0005-0000-0000-000025050000}"/>
    <cellStyle name="SAPBEXHLevel2X 2" xfId="1314" xr:uid="{00000000-0005-0000-0000-000026050000}"/>
    <cellStyle name="SAPBEXHLevel2X 2 2" xfId="1315" xr:uid="{00000000-0005-0000-0000-000027050000}"/>
    <cellStyle name="SAPBEXHLevel2X 3" xfId="1316" xr:uid="{00000000-0005-0000-0000-000028050000}"/>
    <cellStyle name="SAPBEXHLevel2X 4" xfId="1317" xr:uid="{00000000-0005-0000-0000-000029050000}"/>
    <cellStyle name="SAPBEXHLevel2X 5" xfId="1318" xr:uid="{00000000-0005-0000-0000-00002A050000}"/>
    <cellStyle name="SAPBEXHLevel2X 6" xfId="1319" xr:uid="{00000000-0005-0000-0000-00002B050000}"/>
    <cellStyle name="SAPBEXHLevel2X 7" xfId="1320" xr:uid="{00000000-0005-0000-0000-00002C050000}"/>
    <cellStyle name="SAPBEXHLevel3" xfId="1321" xr:uid="{00000000-0005-0000-0000-00002D050000}"/>
    <cellStyle name="SAPBEXHLevel3 2" xfId="1322" xr:uid="{00000000-0005-0000-0000-00002E050000}"/>
    <cellStyle name="SAPBEXHLevel3 2 2" xfId="1323" xr:uid="{00000000-0005-0000-0000-00002F050000}"/>
    <cellStyle name="SAPBEXHLevel3 2 3" xfId="1324" xr:uid="{00000000-0005-0000-0000-000030050000}"/>
    <cellStyle name="SAPBEXHLevel3 2_Mo_QTD_YTD" xfId="1325" xr:uid="{00000000-0005-0000-0000-000031050000}"/>
    <cellStyle name="SAPBEXHLevel3 3" xfId="1326" xr:uid="{00000000-0005-0000-0000-000032050000}"/>
    <cellStyle name="SAPBEXHLevel3 4" xfId="1327" xr:uid="{00000000-0005-0000-0000-000033050000}"/>
    <cellStyle name="SAPBEXHLevel3 5" xfId="1328" xr:uid="{00000000-0005-0000-0000-000034050000}"/>
    <cellStyle name="SAPBEXHLevel3 6" xfId="1329" xr:uid="{00000000-0005-0000-0000-000035050000}"/>
    <cellStyle name="SAPBEXHLevel3 7" xfId="1330" xr:uid="{00000000-0005-0000-0000-000036050000}"/>
    <cellStyle name="SAPBEXHLevel3X" xfId="1331" xr:uid="{00000000-0005-0000-0000-000037050000}"/>
    <cellStyle name="SAPBEXHLevel3X 2" xfId="1332" xr:uid="{00000000-0005-0000-0000-000038050000}"/>
    <cellStyle name="SAPBEXHLevel3X 2 2" xfId="1333" xr:uid="{00000000-0005-0000-0000-000039050000}"/>
    <cellStyle name="SAPBEXHLevel3X 3" xfId="1334" xr:uid="{00000000-0005-0000-0000-00003A050000}"/>
    <cellStyle name="SAPBEXHLevel3X 4" xfId="1335" xr:uid="{00000000-0005-0000-0000-00003B050000}"/>
    <cellStyle name="SAPBEXHLevel3X 5" xfId="1336" xr:uid="{00000000-0005-0000-0000-00003C050000}"/>
    <cellStyle name="SAPBEXHLevel3X 6" xfId="1337" xr:uid="{00000000-0005-0000-0000-00003D050000}"/>
    <cellStyle name="SAPBEXHLevel3X 7" xfId="1338" xr:uid="{00000000-0005-0000-0000-00003E050000}"/>
    <cellStyle name="SAPBEXinputData" xfId="1339" xr:uid="{00000000-0005-0000-0000-00003F050000}"/>
    <cellStyle name="SAPBEXinputData 2" xfId="1340" xr:uid="{00000000-0005-0000-0000-000040050000}"/>
    <cellStyle name="SAPBEXinputData 2 2" xfId="1341" xr:uid="{00000000-0005-0000-0000-000041050000}"/>
    <cellStyle name="SAPBEXinputData 2_Bell Stats Summary Wireline p8" xfId="1342" xr:uid="{00000000-0005-0000-0000-000042050000}"/>
    <cellStyle name="SAPBEXinputData 3" xfId="1343" xr:uid="{00000000-0005-0000-0000-000043050000}"/>
    <cellStyle name="SAPBEXinputData 4" xfId="1344" xr:uid="{00000000-0005-0000-0000-000044050000}"/>
    <cellStyle name="SAPBEXinputData 5" xfId="1345" xr:uid="{00000000-0005-0000-0000-000045050000}"/>
    <cellStyle name="SAPBEXinputData 6" xfId="1346" xr:uid="{00000000-0005-0000-0000-000046050000}"/>
    <cellStyle name="SAPBEXinputData 7" xfId="1347" xr:uid="{00000000-0005-0000-0000-000047050000}"/>
    <cellStyle name="SAPBEXItemHeader" xfId="1348" xr:uid="{00000000-0005-0000-0000-000048050000}"/>
    <cellStyle name="SAPBEXresData" xfId="1349" xr:uid="{00000000-0005-0000-0000-000049050000}"/>
    <cellStyle name="SAPBEXresData 2" xfId="1350" xr:uid="{00000000-0005-0000-0000-00004A050000}"/>
    <cellStyle name="SAPBEXresData 2 2" xfId="1351" xr:uid="{00000000-0005-0000-0000-00004B050000}"/>
    <cellStyle name="SAPBEXresData 3" xfId="1352" xr:uid="{00000000-0005-0000-0000-00004C050000}"/>
    <cellStyle name="SAPBEXresData 4" xfId="1353" xr:uid="{00000000-0005-0000-0000-00004D050000}"/>
    <cellStyle name="SAPBEXresData 5" xfId="1354" xr:uid="{00000000-0005-0000-0000-00004E050000}"/>
    <cellStyle name="SAPBEXresData 6" xfId="1355" xr:uid="{00000000-0005-0000-0000-00004F050000}"/>
    <cellStyle name="SAPBEXresDataEmph" xfId="1356" xr:uid="{00000000-0005-0000-0000-000050050000}"/>
    <cellStyle name="SAPBEXresDataEmph 2" xfId="1357" xr:uid="{00000000-0005-0000-0000-000051050000}"/>
    <cellStyle name="SAPBEXresDataEmph 3" xfId="1358" xr:uid="{00000000-0005-0000-0000-000052050000}"/>
    <cellStyle name="SAPBEXresDataEmph 4" xfId="1359" xr:uid="{00000000-0005-0000-0000-000053050000}"/>
    <cellStyle name="SAPBEXresDataEmph 5" xfId="1360" xr:uid="{00000000-0005-0000-0000-000054050000}"/>
    <cellStyle name="SAPBEXresDataEmph 6" xfId="1361" xr:uid="{00000000-0005-0000-0000-000055050000}"/>
    <cellStyle name="SAPBEXresItem" xfId="1362" xr:uid="{00000000-0005-0000-0000-000056050000}"/>
    <cellStyle name="SAPBEXresItem 2" xfId="1363" xr:uid="{00000000-0005-0000-0000-000057050000}"/>
    <cellStyle name="SAPBEXresItem 2 2" xfId="1364" xr:uid="{00000000-0005-0000-0000-000058050000}"/>
    <cellStyle name="SAPBEXresItem 3" xfId="1365" xr:uid="{00000000-0005-0000-0000-000059050000}"/>
    <cellStyle name="SAPBEXresItem 4" xfId="1366" xr:uid="{00000000-0005-0000-0000-00005A050000}"/>
    <cellStyle name="SAPBEXresItem 5" xfId="1367" xr:uid="{00000000-0005-0000-0000-00005B050000}"/>
    <cellStyle name="SAPBEXresItem 6" xfId="1368" xr:uid="{00000000-0005-0000-0000-00005C050000}"/>
    <cellStyle name="SAPBEXresItemX" xfId="1369" xr:uid="{00000000-0005-0000-0000-00005D050000}"/>
    <cellStyle name="SAPBEXresItemX 2" xfId="1370" xr:uid="{00000000-0005-0000-0000-00005E050000}"/>
    <cellStyle name="SAPBEXresItemX 2 2" xfId="1371" xr:uid="{00000000-0005-0000-0000-00005F050000}"/>
    <cellStyle name="SAPBEXresItemX 3" xfId="1372" xr:uid="{00000000-0005-0000-0000-000060050000}"/>
    <cellStyle name="SAPBEXresItemX 4" xfId="1373" xr:uid="{00000000-0005-0000-0000-000061050000}"/>
    <cellStyle name="SAPBEXresItemX 5" xfId="1374" xr:uid="{00000000-0005-0000-0000-000062050000}"/>
    <cellStyle name="SAPBEXresItemX 6" xfId="1375" xr:uid="{00000000-0005-0000-0000-000063050000}"/>
    <cellStyle name="SAPBEXstdData" xfId="1376" xr:uid="{00000000-0005-0000-0000-000064050000}"/>
    <cellStyle name="SAPBEXstdData 2" xfId="1377" xr:uid="{00000000-0005-0000-0000-000065050000}"/>
    <cellStyle name="SAPBEXstdData 3" xfId="1378" xr:uid="{00000000-0005-0000-0000-000066050000}"/>
    <cellStyle name="SAPBEXstdDataEmph" xfId="1379" xr:uid="{00000000-0005-0000-0000-000067050000}"/>
    <cellStyle name="SAPBEXstdDataEmph 2" xfId="1380" xr:uid="{00000000-0005-0000-0000-000068050000}"/>
    <cellStyle name="SAPBEXstdItem" xfId="1381" xr:uid="{00000000-0005-0000-0000-000069050000}"/>
    <cellStyle name="SAPBEXstdItem 2" xfId="1382" xr:uid="{00000000-0005-0000-0000-00006A050000}"/>
    <cellStyle name="SAPBEXstdItem 2 2" xfId="1383" xr:uid="{00000000-0005-0000-0000-00006B050000}"/>
    <cellStyle name="SAPBEXstdItem 3" xfId="1384" xr:uid="{00000000-0005-0000-0000-00006C050000}"/>
    <cellStyle name="SAPBEXstdItem 3 2" xfId="1385" xr:uid="{00000000-0005-0000-0000-00006D050000}"/>
    <cellStyle name="SAPBEXstdItem 4" xfId="1386" xr:uid="{00000000-0005-0000-0000-00006E050000}"/>
    <cellStyle name="SAPBEXstdItemX" xfId="1387" xr:uid="{00000000-0005-0000-0000-00006F050000}"/>
    <cellStyle name="SAPBEXstdItemX 2" xfId="1388" xr:uid="{00000000-0005-0000-0000-000070050000}"/>
    <cellStyle name="SAPBEXstdItemX 2 2" xfId="1389" xr:uid="{00000000-0005-0000-0000-000071050000}"/>
    <cellStyle name="SAPBEXstdItemX 3" xfId="1390" xr:uid="{00000000-0005-0000-0000-000072050000}"/>
    <cellStyle name="SAPBEXstdItemX 4" xfId="1391" xr:uid="{00000000-0005-0000-0000-000073050000}"/>
    <cellStyle name="SAPBEXstdItemX 5" xfId="1392" xr:uid="{00000000-0005-0000-0000-000074050000}"/>
    <cellStyle name="SAPBEXstdItemX 6" xfId="1393" xr:uid="{00000000-0005-0000-0000-000075050000}"/>
    <cellStyle name="SAPBEXtitle" xfId="1394" xr:uid="{00000000-0005-0000-0000-000076050000}"/>
    <cellStyle name="SAPBEXtitle 2" xfId="1395" xr:uid="{00000000-0005-0000-0000-000077050000}"/>
    <cellStyle name="SAPBEXunassignedItem" xfId="1396" xr:uid="{00000000-0005-0000-0000-000078050000}"/>
    <cellStyle name="SAPBEXundefined" xfId="1397" xr:uid="{00000000-0005-0000-0000-000079050000}"/>
    <cellStyle name="SAPBEXundefined 2" xfId="1398" xr:uid="{00000000-0005-0000-0000-00007A050000}"/>
    <cellStyle name="Scenario" xfId="1399" xr:uid="{00000000-0005-0000-0000-00007B050000}"/>
    <cellStyle name="SectionHeading" xfId="1400" xr:uid="{00000000-0005-0000-0000-00007C050000}"/>
    <cellStyle name="SELECT" xfId="1401" xr:uid="{00000000-0005-0000-0000-00007D050000}"/>
    <cellStyle name="SEM-BPS-input-on" xfId="1402" xr:uid="{00000000-0005-0000-0000-00007E050000}"/>
    <cellStyle name="SEM-BPS-sub1" xfId="1403" xr:uid="{00000000-0005-0000-0000-00007F050000}"/>
    <cellStyle name="SEM-BPS-total" xfId="1404" xr:uid="{00000000-0005-0000-0000-000080050000}"/>
    <cellStyle name="SeparatorBar" xfId="1405" xr:uid="{00000000-0005-0000-0000-000081050000}"/>
    <cellStyle name="Shaded" xfId="1406" xr:uid="{00000000-0005-0000-0000-000082050000}"/>
    <cellStyle name="SHADEDSTORES" xfId="1407" xr:uid="{00000000-0005-0000-0000-000083050000}"/>
    <cellStyle name="Sheet Header" xfId="1408" xr:uid="{00000000-0005-0000-0000-000084050000}"/>
    <cellStyle name="Sheet Title" xfId="1409" xr:uid="{00000000-0005-0000-0000-000085050000}"/>
    <cellStyle name="specstores" xfId="1410" xr:uid="{00000000-0005-0000-0000-000086050000}"/>
    <cellStyle name="Standaard_GRAF A-V vs FOREC" xfId="1411" xr:uid="{00000000-0005-0000-0000-000087050000}"/>
    <cellStyle name="Standard_CEE (2)" xfId="1412" xr:uid="{00000000-0005-0000-0000-000088050000}"/>
    <cellStyle name="Style 1" xfId="1413" xr:uid="{00000000-0005-0000-0000-000089050000}"/>
    <cellStyle name="Style 10" xfId="1414" xr:uid="{00000000-0005-0000-0000-00008A050000}"/>
    <cellStyle name="Style 10 2" xfId="1415" xr:uid="{00000000-0005-0000-0000-00008B050000}"/>
    <cellStyle name="Style 11" xfId="1416" xr:uid="{00000000-0005-0000-0000-00008C050000}"/>
    <cellStyle name="Style 11 2" xfId="1417" xr:uid="{00000000-0005-0000-0000-00008D050000}"/>
    <cellStyle name="Style 12" xfId="1418" xr:uid="{00000000-0005-0000-0000-00008E050000}"/>
    <cellStyle name="Style 12 2" xfId="1419" xr:uid="{00000000-0005-0000-0000-00008F050000}"/>
    <cellStyle name="Style 13" xfId="1420" xr:uid="{00000000-0005-0000-0000-000090050000}"/>
    <cellStyle name="Style 13 2" xfId="1421" xr:uid="{00000000-0005-0000-0000-000091050000}"/>
    <cellStyle name="Style 14" xfId="1422" xr:uid="{00000000-0005-0000-0000-000092050000}"/>
    <cellStyle name="Style 14 2" xfId="1423" xr:uid="{00000000-0005-0000-0000-000093050000}"/>
    <cellStyle name="Style 15" xfId="1424" xr:uid="{00000000-0005-0000-0000-000094050000}"/>
    <cellStyle name="Style 15 2" xfId="1425" xr:uid="{00000000-0005-0000-0000-000095050000}"/>
    <cellStyle name="Style 16" xfId="1426" xr:uid="{00000000-0005-0000-0000-000096050000}"/>
    <cellStyle name="Style 16 2" xfId="1427" xr:uid="{00000000-0005-0000-0000-000097050000}"/>
    <cellStyle name="Style 17" xfId="1428" xr:uid="{00000000-0005-0000-0000-000098050000}"/>
    <cellStyle name="Style 17 2" xfId="1429" xr:uid="{00000000-0005-0000-0000-000099050000}"/>
    <cellStyle name="Style 18" xfId="1430" xr:uid="{00000000-0005-0000-0000-00009A050000}"/>
    <cellStyle name="Style 18 2" xfId="1431" xr:uid="{00000000-0005-0000-0000-00009B050000}"/>
    <cellStyle name="Style 184" xfId="1432" xr:uid="{00000000-0005-0000-0000-00009C050000}"/>
    <cellStyle name="Style 185" xfId="1433" xr:uid="{00000000-0005-0000-0000-00009D050000}"/>
    <cellStyle name="Style 186" xfId="1434" xr:uid="{00000000-0005-0000-0000-00009E050000}"/>
    <cellStyle name="Style 187" xfId="1435" xr:uid="{00000000-0005-0000-0000-00009F050000}"/>
    <cellStyle name="Style 188" xfId="1436" xr:uid="{00000000-0005-0000-0000-0000A0050000}"/>
    <cellStyle name="Style 189" xfId="1437" xr:uid="{00000000-0005-0000-0000-0000A1050000}"/>
    <cellStyle name="Style 19" xfId="1438" xr:uid="{00000000-0005-0000-0000-0000A2050000}"/>
    <cellStyle name="Style 19 2" xfId="1439" xr:uid="{00000000-0005-0000-0000-0000A3050000}"/>
    <cellStyle name="Style 190" xfId="1440" xr:uid="{00000000-0005-0000-0000-0000A4050000}"/>
    <cellStyle name="Style 191" xfId="1441" xr:uid="{00000000-0005-0000-0000-0000A5050000}"/>
    <cellStyle name="Style 2" xfId="1442" xr:uid="{00000000-0005-0000-0000-0000A6050000}"/>
    <cellStyle name="Style 20" xfId="1443" xr:uid="{00000000-0005-0000-0000-0000A7050000}"/>
    <cellStyle name="Style 20 2" xfId="1444" xr:uid="{00000000-0005-0000-0000-0000A8050000}"/>
    <cellStyle name="Style 203" xfId="1445" xr:uid="{00000000-0005-0000-0000-0000A9050000}"/>
    <cellStyle name="Style 204" xfId="1446" xr:uid="{00000000-0005-0000-0000-0000AA050000}"/>
    <cellStyle name="Style 205" xfId="1447" xr:uid="{00000000-0005-0000-0000-0000AB050000}"/>
    <cellStyle name="Style 206" xfId="1448" xr:uid="{00000000-0005-0000-0000-0000AC050000}"/>
    <cellStyle name="Style 207" xfId="1449" xr:uid="{00000000-0005-0000-0000-0000AD050000}"/>
    <cellStyle name="Style 208" xfId="1450" xr:uid="{00000000-0005-0000-0000-0000AE050000}"/>
    <cellStyle name="Style 209" xfId="1451" xr:uid="{00000000-0005-0000-0000-0000AF050000}"/>
    <cellStyle name="Style 21" xfId="1452" xr:uid="{00000000-0005-0000-0000-0000B0050000}"/>
    <cellStyle name="Style 21 2" xfId="1453" xr:uid="{00000000-0005-0000-0000-0000B1050000}"/>
    <cellStyle name="Style 210" xfId="1454" xr:uid="{00000000-0005-0000-0000-0000B2050000}"/>
    <cellStyle name="Style 22" xfId="1455" xr:uid="{00000000-0005-0000-0000-0000B3050000}"/>
    <cellStyle name="Style 22 2" xfId="1456" xr:uid="{00000000-0005-0000-0000-0000B4050000}"/>
    <cellStyle name="Style 23" xfId="1457" xr:uid="{00000000-0005-0000-0000-0000B5050000}"/>
    <cellStyle name="Style 23 2" xfId="1458" xr:uid="{00000000-0005-0000-0000-0000B6050000}"/>
    <cellStyle name="Style 24" xfId="1459" xr:uid="{00000000-0005-0000-0000-0000B7050000}"/>
    <cellStyle name="Style 25" xfId="1460" xr:uid="{00000000-0005-0000-0000-0000B8050000}"/>
    <cellStyle name="Style 26" xfId="1461" xr:uid="{00000000-0005-0000-0000-0000B9050000}"/>
    <cellStyle name="Style 27" xfId="1462" xr:uid="{00000000-0005-0000-0000-0000BA050000}"/>
    <cellStyle name="Style 28" xfId="1463" xr:uid="{00000000-0005-0000-0000-0000BB050000}"/>
    <cellStyle name="Style 29" xfId="1464" xr:uid="{00000000-0005-0000-0000-0000BC050000}"/>
    <cellStyle name="Style 3" xfId="1465" xr:uid="{00000000-0005-0000-0000-0000BD050000}"/>
    <cellStyle name="Style 3 2" xfId="1466" xr:uid="{00000000-0005-0000-0000-0000BE050000}"/>
    <cellStyle name="Style 30" xfId="1467" xr:uid="{00000000-0005-0000-0000-0000BF050000}"/>
    <cellStyle name="Style 31" xfId="1468" xr:uid="{00000000-0005-0000-0000-0000C0050000}"/>
    <cellStyle name="Style 32" xfId="1469" xr:uid="{00000000-0005-0000-0000-0000C1050000}"/>
    <cellStyle name="Style 33" xfId="1470" xr:uid="{00000000-0005-0000-0000-0000C2050000}"/>
    <cellStyle name="Style 34" xfId="1471" xr:uid="{00000000-0005-0000-0000-0000C3050000}"/>
    <cellStyle name="Style 35" xfId="1472" xr:uid="{00000000-0005-0000-0000-0000C4050000}"/>
    <cellStyle name="Style 36" xfId="1473" xr:uid="{00000000-0005-0000-0000-0000C5050000}"/>
    <cellStyle name="Style 37" xfId="1474" xr:uid="{00000000-0005-0000-0000-0000C6050000}"/>
    <cellStyle name="Style 38" xfId="1475" xr:uid="{00000000-0005-0000-0000-0000C7050000}"/>
    <cellStyle name="Style 39" xfId="1476" xr:uid="{00000000-0005-0000-0000-0000C8050000}"/>
    <cellStyle name="Style 4" xfId="1477" xr:uid="{00000000-0005-0000-0000-0000C9050000}"/>
    <cellStyle name="Style 4 2" xfId="1478" xr:uid="{00000000-0005-0000-0000-0000CA050000}"/>
    <cellStyle name="Style 5" xfId="1479" xr:uid="{00000000-0005-0000-0000-0000CB050000}"/>
    <cellStyle name="Style 5 2" xfId="1480" xr:uid="{00000000-0005-0000-0000-0000CC050000}"/>
    <cellStyle name="Style 6" xfId="1481" xr:uid="{00000000-0005-0000-0000-0000CD050000}"/>
    <cellStyle name="Style 6 2" xfId="1482" xr:uid="{00000000-0005-0000-0000-0000CE050000}"/>
    <cellStyle name="Style 7" xfId="1483" xr:uid="{00000000-0005-0000-0000-0000CF050000}"/>
    <cellStyle name="Style 7 2" xfId="1484" xr:uid="{00000000-0005-0000-0000-0000D0050000}"/>
    <cellStyle name="Style 8" xfId="1485" xr:uid="{00000000-0005-0000-0000-0000D1050000}"/>
    <cellStyle name="Style 8 2" xfId="1486" xr:uid="{00000000-0005-0000-0000-0000D2050000}"/>
    <cellStyle name="Style 9" xfId="1487" xr:uid="{00000000-0005-0000-0000-0000D3050000}"/>
    <cellStyle name="Style 9 2" xfId="1488" xr:uid="{00000000-0005-0000-0000-0000D4050000}"/>
    <cellStyle name="STYLE1" xfId="1489" xr:uid="{00000000-0005-0000-0000-0000D5050000}"/>
    <cellStyle name="STYLE2" xfId="1490" xr:uid="{00000000-0005-0000-0000-0000D6050000}"/>
    <cellStyle name="STYLE3" xfId="1491" xr:uid="{00000000-0005-0000-0000-0000D7050000}"/>
    <cellStyle name="STYLE4" xfId="1492" xr:uid="{00000000-0005-0000-0000-0000D8050000}"/>
    <cellStyle name="STYLE5" xfId="1493" xr:uid="{00000000-0005-0000-0000-0000D9050000}"/>
    <cellStyle name="SubRoutine" xfId="1494" xr:uid="{00000000-0005-0000-0000-0000DA050000}"/>
    <cellStyle name="Subtotal" xfId="1495" xr:uid="{00000000-0005-0000-0000-0000DB050000}"/>
    <cellStyle name="Table Col Head" xfId="1496" xr:uid="{00000000-0005-0000-0000-0000DC050000}"/>
    <cellStyle name="Table Head" xfId="1497" xr:uid="{00000000-0005-0000-0000-0000DD050000}"/>
    <cellStyle name="Table Head Aligned" xfId="1498" xr:uid="{00000000-0005-0000-0000-0000DE050000}"/>
    <cellStyle name="Table Head Blue" xfId="1499" xr:uid="{00000000-0005-0000-0000-0000DF050000}"/>
    <cellStyle name="Table Head Green" xfId="1500" xr:uid="{00000000-0005-0000-0000-0000E0050000}"/>
    <cellStyle name="Table Head_Wireless Report_MASTER TO USE" xfId="1501" xr:uid="{00000000-0005-0000-0000-0000E1050000}"/>
    <cellStyle name="Table Sub Head" xfId="1502" xr:uid="{00000000-0005-0000-0000-0000E2050000}"/>
    <cellStyle name="Table Title" xfId="1503" xr:uid="{00000000-0005-0000-0000-0000E3050000}"/>
    <cellStyle name="Table Units" xfId="1504" xr:uid="{00000000-0005-0000-0000-0000E4050000}"/>
    <cellStyle name="Table_3Col" xfId="1505" xr:uid="{00000000-0005-0000-0000-0000E5050000}"/>
    <cellStyle name="TableHead" xfId="1506" xr:uid="{00000000-0005-0000-0000-0000E6050000}"/>
    <cellStyle name="Text" xfId="1507" xr:uid="{00000000-0005-0000-0000-0000E7050000}"/>
    <cellStyle name="Text Indent A" xfId="1508" xr:uid="{00000000-0005-0000-0000-0000E8050000}"/>
    <cellStyle name="Text Indent B" xfId="1509" xr:uid="{00000000-0005-0000-0000-0000E9050000}"/>
    <cellStyle name="Text Indent C" xfId="1510" xr:uid="{00000000-0005-0000-0000-0000EA050000}"/>
    <cellStyle name="TextWrap" xfId="1511" xr:uid="{00000000-0005-0000-0000-0000EB050000}"/>
    <cellStyle name="þ_x001d_ð_x0007_&amp;Qý—&amp;Hý_x000b__x0008_J_x000f__x001e__x0010__x0007__x0001__x0001_" xfId="1512" xr:uid="{00000000-0005-0000-0000-0000EC050000}"/>
    <cellStyle name="þ_x001d_ð_x0007_&amp;Qý—&amp;Hý_x000b__x0008_J_x000f__x001e__x0010__x0007__x0001__x0001_ 2" xfId="1513" xr:uid="{00000000-0005-0000-0000-0000ED050000}"/>
    <cellStyle name="Thou" xfId="1514" xr:uid="{00000000-0005-0000-0000-0000EE050000}"/>
    <cellStyle name="Thous" xfId="1515" xr:uid="{00000000-0005-0000-0000-0000EF050000}"/>
    <cellStyle name="Title 2" xfId="1516" xr:uid="{00000000-0005-0000-0000-0000F0050000}"/>
    <cellStyle name="Title 2 2" xfId="1517" xr:uid="{00000000-0005-0000-0000-0000F1050000}"/>
    <cellStyle name="Title 3" xfId="1518" xr:uid="{00000000-0005-0000-0000-0000F2050000}"/>
    <cellStyle name="Title 3 2" xfId="1519" xr:uid="{00000000-0005-0000-0000-0000F3050000}"/>
    <cellStyle name="Title 4" xfId="1520" xr:uid="{00000000-0005-0000-0000-0000F4050000}"/>
    <cellStyle name="Title 5" xfId="1521" xr:uid="{00000000-0005-0000-0000-0000F5050000}"/>
    <cellStyle name="Title 6" xfId="1522" xr:uid="{00000000-0005-0000-0000-0000F6050000}"/>
    <cellStyle name="TitleCol" xfId="1523" xr:uid="{00000000-0005-0000-0000-0000F7050000}"/>
    <cellStyle name="Titles" xfId="1524" xr:uid="{00000000-0005-0000-0000-0000F8050000}"/>
    <cellStyle name="Titles - Dbase" xfId="1525" xr:uid="{00000000-0005-0000-0000-0000F9050000}"/>
    <cellStyle name="Titles_1181510_Bell Canada_August 31_2004" xfId="1526" xr:uid="{00000000-0005-0000-0000-0000FA050000}"/>
    <cellStyle name="TitleSection" xfId="1527" xr:uid="{00000000-0005-0000-0000-0000FB050000}"/>
    <cellStyle name="Titulo" xfId="1528" xr:uid="{00000000-0005-0000-0000-0000FC050000}"/>
    <cellStyle name="Total 2" xfId="1529" xr:uid="{00000000-0005-0000-0000-0000FD050000}"/>
    <cellStyle name="Total 2 2" xfId="1530" xr:uid="{00000000-0005-0000-0000-0000FE050000}"/>
    <cellStyle name="Total 3" xfId="1531" xr:uid="{00000000-0005-0000-0000-0000FF050000}"/>
    <cellStyle name="Total 3 2" xfId="1532" xr:uid="{00000000-0005-0000-0000-000000060000}"/>
    <cellStyle name="Total 4" xfId="1533" xr:uid="{00000000-0005-0000-0000-000001060000}"/>
    <cellStyle name="Total 4 2" xfId="1534" xr:uid="{00000000-0005-0000-0000-000002060000}"/>
    <cellStyle name="Total 5" xfId="1535" xr:uid="{00000000-0005-0000-0000-000003060000}"/>
    <cellStyle name="Total 6" xfId="1536" xr:uid="{00000000-0005-0000-0000-000004060000}"/>
    <cellStyle name="ubordinated Debt" xfId="1537" xr:uid="{00000000-0005-0000-0000-000005060000}"/>
    <cellStyle name="undo-style" xfId="1538" xr:uid="{00000000-0005-0000-0000-000006060000}"/>
    <cellStyle name="UN-HiLite" xfId="1539" xr:uid="{00000000-0005-0000-0000-000007060000}"/>
    <cellStyle name="UNLOCKED" xfId="1540" xr:uid="{00000000-0005-0000-0000-000008060000}"/>
    <cellStyle name="UnSelect" xfId="1541" xr:uid="{00000000-0005-0000-0000-000009060000}"/>
    <cellStyle name="Update" xfId="1542" xr:uid="{00000000-0005-0000-0000-00000A060000}"/>
    <cellStyle name="Valuta [0]_GRAF A-V vs FOREC" xfId="1543" xr:uid="{00000000-0005-0000-0000-00000B060000}"/>
    <cellStyle name="Valuta_GRAF A-V vs FOREC" xfId="1544" xr:uid="{00000000-0005-0000-0000-00000C060000}"/>
    <cellStyle name="Währung [0]_Actual vs. Prior" xfId="1545" xr:uid="{00000000-0005-0000-0000-00000D060000}"/>
    <cellStyle name="Währung_Actual vs. Prior" xfId="1546" xr:uid="{00000000-0005-0000-0000-00000E060000}"/>
    <cellStyle name="Warning Text 2" xfId="1547" xr:uid="{00000000-0005-0000-0000-00000F060000}"/>
    <cellStyle name="Warning Text 2 2" xfId="1548" xr:uid="{00000000-0005-0000-0000-000010060000}"/>
    <cellStyle name="Warning Text 3" xfId="1549" xr:uid="{00000000-0005-0000-0000-000011060000}"/>
    <cellStyle name="Warning Text 3 2" xfId="1550" xr:uid="{00000000-0005-0000-0000-000012060000}"/>
    <cellStyle name="Warning Text 4" xfId="1551" xr:uid="{00000000-0005-0000-0000-000013060000}"/>
    <cellStyle name="Warning Text 5" xfId="1552" xr:uid="{00000000-0005-0000-0000-000014060000}"/>
    <cellStyle name="Warning Text 6" xfId="1553" xr:uid="{00000000-0005-0000-0000-000015060000}"/>
    <cellStyle name="Web" xfId="1554" xr:uid="{00000000-0005-0000-0000-000016060000}"/>
    <cellStyle name="wrap" xfId="1555" xr:uid="{00000000-0005-0000-0000-000017060000}"/>
    <cellStyle name="Year" xfId="1556" xr:uid="{00000000-0005-0000-0000-000018060000}"/>
    <cellStyle name="YesNo" xfId="1557" xr:uid="{00000000-0005-0000-0000-000019060000}"/>
    <cellStyle name="ÿÿÿèt£" xfId="1558" xr:uid="{00000000-0005-0000-0000-00001A060000}"/>
    <cellStyle name="ÿÿÿèt£ 2" xfId="1559" xr:uid="{00000000-0005-0000-0000-00001B060000}"/>
  </cellStyles>
  <dxfs count="0"/>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18.xml><?xml version="1.0" encoding="utf-8"?>
<ax:ocx xmlns:ax="http://schemas.microsoft.com/office/2006/activeX" xmlns:r="http://schemas.openxmlformats.org/officeDocument/2006/relationships" ax:classid="{8BD21D10-EC42-11CE-9E0D-00AA006002F3}" ax:persistence="persistStreamInit" r:id="rId1"/>
</file>

<file path=xl/activeX/activeX19.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20.xml><?xml version="1.0" encoding="utf-8"?>
<ax:ocx xmlns:ax="http://schemas.microsoft.com/office/2006/activeX" xmlns:r="http://schemas.openxmlformats.org/officeDocument/2006/relationships" ax:classid="{8BD21D10-EC42-11CE-9E0D-00AA006002F3}" ax:persistence="persistStreamInit" r:id="rId1"/>
</file>

<file path=xl/activeX/activeX21.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4.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7.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9.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2.emf"/></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19050</xdr:colOff>
          <xdr:row>0</xdr:row>
          <xdr:rowOff>19050</xdr:rowOff>
        </xdr:to>
        <xdr:sp macro="" textlink="">
          <xdr:nvSpPr>
            <xdr:cNvPr id="23553" name="FPMExcelClientSheetOptionstb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75777" name="FPMExcelClientSheetOptionstb1" hidden="1">
              <a:extLst>
                <a:ext uri="{63B3BB69-23CF-44E3-9099-C40C66FF867C}">
                  <a14:compatExt spid="_x0000_s75777"/>
                </a:ext>
                <a:ext uri="{FF2B5EF4-FFF2-40B4-BE49-F238E27FC236}">
                  <a16:creationId xmlns:a16="http://schemas.microsoft.com/office/drawing/2014/main" id="{00000000-0008-0000-0900-00000128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19050</xdr:colOff>
          <xdr:row>0</xdr:row>
          <xdr:rowOff>19050</xdr:rowOff>
        </xdr:to>
        <xdr:sp macro="" textlink="">
          <xdr:nvSpPr>
            <xdr:cNvPr id="36865" name="FPMExcelClientSheetOptionstb1" hidden="1">
              <a:extLst>
                <a:ext uri="{63B3BB69-23CF-44E3-9099-C40C66FF867C}">
                  <a14:compatExt spid="_x0000_s36865"/>
                </a:ext>
                <a:ext uri="{FF2B5EF4-FFF2-40B4-BE49-F238E27FC236}">
                  <a16:creationId xmlns:a16="http://schemas.microsoft.com/office/drawing/2014/main" id="{00000000-0008-0000-0A00-0000019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38100</xdr:colOff>
          <xdr:row>0</xdr:row>
          <xdr:rowOff>19050</xdr:rowOff>
        </xdr:to>
        <xdr:sp macro="" textlink="">
          <xdr:nvSpPr>
            <xdr:cNvPr id="61441" name="FPMExcelClientSheetOptionstb1" hidden="1">
              <a:extLst>
                <a:ext uri="{63B3BB69-23CF-44E3-9099-C40C66FF867C}">
                  <a14:compatExt spid="_x0000_s61441"/>
                </a:ext>
                <a:ext uri="{FF2B5EF4-FFF2-40B4-BE49-F238E27FC236}">
                  <a16:creationId xmlns:a16="http://schemas.microsoft.com/office/drawing/2014/main" id="{00000000-0008-0000-0B00-000001F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11</xdr:row>
          <xdr:rowOff>0</xdr:rowOff>
        </xdr:from>
        <xdr:to>
          <xdr:col>0</xdr:col>
          <xdr:colOff>9525</xdr:colOff>
          <xdr:row>11</xdr:row>
          <xdr:rowOff>0</xdr:rowOff>
        </xdr:to>
        <xdr:sp macro="" textlink="">
          <xdr:nvSpPr>
            <xdr:cNvPr id="60417" name="FPMExcelClientSheetOptionstb1" hidden="1">
              <a:extLst>
                <a:ext uri="{63B3BB69-23CF-44E3-9099-C40C66FF867C}">
                  <a14:compatExt spid="_x0000_s60417"/>
                </a:ext>
                <a:ext uri="{FF2B5EF4-FFF2-40B4-BE49-F238E27FC236}">
                  <a16:creationId xmlns:a16="http://schemas.microsoft.com/office/drawing/2014/main" id="{00000000-0008-0000-0C00-000001E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76200</xdr:colOff>
          <xdr:row>0</xdr:row>
          <xdr:rowOff>19050</xdr:rowOff>
        </xdr:to>
        <xdr:sp macro="" textlink="">
          <xdr:nvSpPr>
            <xdr:cNvPr id="39937" name="FPMExcelClientSheetOptionstb1" hidden="1">
              <a:extLst>
                <a:ext uri="{63B3BB69-23CF-44E3-9099-C40C66FF867C}">
                  <a14:compatExt spid="_x0000_s39937"/>
                </a:ext>
                <a:ext uri="{FF2B5EF4-FFF2-40B4-BE49-F238E27FC236}">
                  <a16:creationId xmlns:a16="http://schemas.microsoft.com/office/drawing/2014/main" id="{00000000-0008-0000-0D00-0000019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15</xdr:row>
          <xdr:rowOff>0</xdr:rowOff>
        </xdr:from>
        <xdr:to>
          <xdr:col>0</xdr:col>
          <xdr:colOff>9525</xdr:colOff>
          <xdr:row>15</xdr:row>
          <xdr:rowOff>0</xdr:rowOff>
        </xdr:to>
        <xdr:sp macro="" textlink="">
          <xdr:nvSpPr>
            <xdr:cNvPr id="31745" name="FPMExcelClientSheetOptionstb1" hidden="1">
              <a:extLst>
                <a:ext uri="{63B3BB69-23CF-44E3-9099-C40C66FF867C}">
                  <a14:compatExt spid="_x0000_s31745"/>
                </a:ext>
                <a:ext uri="{FF2B5EF4-FFF2-40B4-BE49-F238E27FC236}">
                  <a16:creationId xmlns:a16="http://schemas.microsoft.com/office/drawing/2014/main" id="{00000000-0008-0000-0E00-0000017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18785" name="FPMExcelClientSheetOptionstb1" hidden="1">
              <a:extLst>
                <a:ext uri="{63B3BB69-23CF-44E3-9099-C40C66FF867C}">
                  <a14:compatExt spid="_x0000_s118785"/>
                </a:ext>
                <a:ext uri="{FF2B5EF4-FFF2-40B4-BE49-F238E27FC236}">
                  <a16:creationId xmlns:a16="http://schemas.microsoft.com/office/drawing/2014/main" id="{00000000-0008-0000-0F00-000001D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19809" name="FPMExcelClientSheetOptionstb1" hidden="1">
              <a:extLst>
                <a:ext uri="{63B3BB69-23CF-44E3-9099-C40C66FF867C}">
                  <a14:compatExt spid="_x0000_s119809"/>
                </a:ext>
                <a:ext uri="{FF2B5EF4-FFF2-40B4-BE49-F238E27FC236}">
                  <a16:creationId xmlns:a16="http://schemas.microsoft.com/office/drawing/2014/main" id="{00000000-0008-0000-1000-000001D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39013" name="FPMExcelClientSheetOptionstb1" hidden="1">
              <a:extLst>
                <a:ext uri="{63B3BB69-23CF-44E3-9099-C40C66FF867C}">
                  <a14:compatExt spid="_x0000_s39013"/>
                </a:ext>
                <a:ext uri="{FF2B5EF4-FFF2-40B4-BE49-F238E27FC236}">
                  <a16:creationId xmlns:a16="http://schemas.microsoft.com/office/drawing/2014/main" id="{00000000-0008-0000-1100-0000659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6625" name="FPMExcelClientSheetOptionstb1" hidden="1">
              <a:extLst>
                <a:ext uri="{63B3BB69-23CF-44E3-9099-C40C66FF867C}">
                  <a14:compatExt spid="_x0000_s26625"/>
                </a:ext>
                <a:ext uri="{FF2B5EF4-FFF2-40B4-BE49-F238E27FC236}">
                  <a16:creationId xmlns:a16="http://schemas.microsoft.com/office/drawing/2014/main" id="{00000000-0008-0000-1200-0000016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209550</xdr:colOff>
      <xdr:row>0</xdr:row>
      <xdr:rowOff>0</xdr:rowOff>
    </xdr:from>
    <xdr:to>
      <xdr:col>8</xdr:col>
      <xdr:colOff>400050</xdr:colOff>
      <xdr:row>1</xdr:row>
      <xdr:rowOff>114300</xdr:rowOff>
    </xdr:to>
    <xdr:sp macro="" textlink="">
      <xdr:nvSpPr>
        <xdr:cNvPr id="105910" name="Text Box 25">
          <a:extLst>
            <a:ext uri="{FF2B5EF4-FFF2-40B4-BE49-F238E27FC236}">
              <a16:creationId xmlns:a16="http://schemas.microsoft.com/office/drawing/2014/main" id="{00000000-0008-0000-0100-0000B69D0100}"/>
            </a:ext>
          </a:extLst>
        </xdr:cNvPr>
        <xdr:cNvSpPr txBox="1">
          <a:spLocks noChangeArrowheads="1"/>
        </xdr:cNvSpPr>
      </xdr:nvSpPr>
      <xdr:spPr bwMode="auto">
        <a:xfrm>
          <a:off x="5353050" y="0"/>
          <a:ext cx="1905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485775</xdr:colOff>
      <xdr:row>0</xdr:row>
      <xdr:rowOff>0</xdr:rowOff>
    </xdr:from>
    <xdr:ext cx="300754" cy="2671305"/>
    <xdr:sp macro="" textlink="">
      <xdr:nvSpPr>
        <xdr:cNvPr id="3" name="Text Box 26">
          <a:extLst>
            <a:ext uri="{FF2B5EF4-FFF2-40B4-BE49-F238E27FC236}">
              <a16:creationId xmlns:a16="http://schemas.microsoft.com/office/drawing/2014/main" id="{00000000-0008-0000-0100-000003000000}"/>
            </a:ext>
          </a:extLst>
        </xdr:cNvPr>
        <xdr:cNvSpPr txBox="1">
          <a:spLocks noChangeArrowheads="1"/>
        </xdr:cNvSpPr>
      </xdr:nvSpPr>
      <xdr:spPr bwMode="auto">
        <a:xfrm>
          <a:off x="4448175" y="0"/>
          <a:ext cx="184731" cy="2054409"/>
        </a:xfrm>
        <a:prstGeom prst="rect">
          <a:avLst/>
        </a:prstGeom>
        <a:noFill/>
        <a:ln w="9525">
          <a:noFill/>
          <a:miter lim="800000"/>
          <a:headEnd/>
          <a:tailEnd/>
        </a:ln>
      </xdr:spPr>
      <xdr:txBody>
        <a:bodyPr wrap="none" lIns="91440" tIns="45720" rIns="91440" bIns="45720" anchor="t" upright="1">
          <a:spAutoFit/>
        </a:bodyPr>
        <a:lstStyle/>
        <a:p>
          <a:pPr algn="l" rtl="0">
            <a:lnSpc>
              <a:spcPts val="7500"/>
            </a:lnSpc>
            <a:defRPr sz="1000"/>
          </a:pPr>
          <a:endParaRPr lang="en-CA" sz="8000" b="0" i="0" u="none" strike="noStrike" baseline="0">
            <a:solidFill>
              <a:srgbClr val="000000"/>
            </a:solidFill>
            <a:latin typeface="Book Antiqua"/>
          </a:endParaRPr>
        </a:p>
        <a:p>
          <a:pPr algn="l" rtl="0">
            <a:lnSpc>
              <a:spcPts val="7700"/>
            </a:lnSpc>
            <a:defRPr sz="1000"/>
          </a:pPr>
          <a:endParaRPr lang="en-CA" sz="8000" b="0" i="0" u="none" strike="noStrike" baseline="0">
            <a:solidFill>
              <a:srgbClr val="000000"/>
            </a:solidFill>
            <a:latin typeface="Book Antiqua"/>
          </a:endParaRPr>
        </a:p>
      </xdr:txBody>
    </xdr:sp>
    <xdr:clientData/>
  </xdr:oneCellAnchor>
  <xdr:twoCellAnchor>
    <xdr:from>
      <xdr:col>7</xdr:col>
      <xdr:colOff>114300</xdr:colOff>
      <xdr:row>0</xdr:row>
      <xdr:rowOff>0</xdr:rowOff>
    </xdr:from>
    <xdr:to>
      <xdr:col>15</xdr:col>
      <xdr:colOff>0</xdr:colOff>
      <xdr:row>0</xdr:row>
      <xdr:rowOff>0</xdr:rowOff>
    </xdr:to>
    <xdr:sp macro="" textlink="">
      <xdr:nvSpPr>
        <xdr:cNvPr id="4" name="Text Box 44">
          <a:extLst>
            <a:ext uri="{FF2B5EF4-FFF2-40B4-BE49-F238E27FC236}">
              <a16:creationId xmlns:a16="http://schemas.microsoft.com/office/drawing/2014/main" id="{00000000-0008-0000-0100-000004000000}"/>
            </a:ext>
          </a:extLst>
        </xdr:cNvPr>
        <xdr:cNvSpPr txBox="1">
          <a:spLocks noChangeArrowheads="1"/>
        </xdr:cNvSpPr>
      </xdr:nvSpPr>
      <xdr:spPr bwMode="auto">
        <a:xfrm>
          <a:off x="4676775" y="0"/>
          <a:ext cx="4581525" cy="0"/>
        </a:xfrm>
        <a:prstGeom prst="rect">
          <a:avLst/>
        </a:prstGeom>
        <a:noFill/>
        <a:ln w="9525">
          <a:noFill/>
          <a:miter lim="800000"/>
          <a:headEnd/>
          <a:tailEnd/>
        </a:ln>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Supplementary Financial Information</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Fourth Quarter 2008</a:t>
          </a:r>
        </a:p>
        <a:p>
          <a:pPr algn="l" rtl="0">
            <a:defRPr sz="1000"/>
          </a:pPr>
          <a:endParaRPr lang="en-CA" sz="1000" b="0" i="0" u="none" strike="noStrike" baseline="0">
            <a:solidFill>
              <a:srgbClr val="000000"/>
            </a:solidFill>
            <a:latin typeface="Arial"/>
            <a:cs typeface="Arial"/>
          </a:endParaRPr>
        </a:p>
      </xdr:txBody>
    </xdr:sp>
    <xdr:clientData/>
  </xdr:twoCellAnchor>
  <xdr:twoCellAnchor editAs="oneCell">
    <xdr:from>
      <xdr:col>8</xdr:col>
      <xdr:colOff>209550</xdr:colOff>
      <xdr:row>21</xdr:row>
      <xdr:rowOff>28575</xdr:rowOff>
    </xdr:from>
    <xdr:to>
      <xdr:col>8</xdr:col>
      <xdr:colOff>400050</xdr:colOff>
      <xdr:row>22</xdr:row>
      <xdr:rowOff>152400</xdr:rowOff>
    </xdr:to>
    <xdr:sp macro="" textlink="">
      <xdr:nvSpPr>
        <xdr:cNvPr id="105913" name="Text Box 45">
          <a:extLst>
            <a:ext uri="{FF2B5EF4-FFF2-40B4-BE49-F238E27FC236}">
              <a16:creationId xmlns:a16="http://schemas.microsoft.com/office/drawing/2014/main" id="{00000000-0008-0000-0100-0000B99D0100}"/>
            </a:ext>
          </a:extLst>
        </xdr:cNvPr>
        <xdr:cNvSpPr txBox="1">
          <a:spLocks noChangeArrowheads="1"/>
        </xdr:cNvSpPr>
      </xdr:nvSpPr>
      <xdr:spPr bwMode="auto">
        <a:xfrm>
          <a:off x="5353050" y="5895975"/>
          <a:ext cx="1905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485775</xdr:colOff>
      <xdr:row>0</xdr:row>
      <xdr:rowOff>85725</xdr:rowOff>
    </xdr:from>
    <xdr:ext cx="300754" cy="2671304"/>
    <xdr:sp macro="" textlink="">
      <xdr:nvSpPr>
        <xdr:cNvPr id="6" name="Text Box 46">
          <a:extLst>
            <a:ext uri="{FF2B5EF4-FFF2-40B4-BE49-F238E27FC236}">
              <a16:creationId xmlns:a16="http://schemas.microsoft.com/office/drawing/2014/main" id="{00000000-0008-0000-0100-000006000000}"/>
            </a:ext>
          </a:extLst>
        </xdr:cNvPr>
        <xdr:cNvSpPr txBox="1">
          <a:spLocks noChangeArrowheads="1"/>
        </xdr:cNvSpPr>
      </xdr:nvSpPr>
      <xdr:spPr bwMode="auto">
        <a:xfrm>
          <a:off x="4448175" y="85725"/>
          <a:ext cx="184731" cy="2054409"/>
        </a:xfrm>
        <a:prstGeom prst="rect">
          <a:avLst/>
        </a:prstGeom>
        <a:noFill/>
        <a:ln w="9525">
          <a:noFill/>
          <a:miter lim="800000"/>
          <a:headEnd/>
          <a:tailEnd/>
        </a:ln>
      </xdr:spPr>
      <xdr:txBody>
        <a:bodyPr wrap="none" lIns="91440" tIns="45720" rIns="91440" bIns="45720" anchor="t" upright="1">
          <a:spAutoFit/>
        </a:bodyPr>
        <a:lstStyle/>
        <a:p>
          <a:pPr algn="l" rtl="0">
            <a:lnSpc>
              <a:spcPts val="7500"/>
            </a:lnSpc>
            <a:defRPr sz="1000"/>
          </a:pPr>
          <a:endParaRPr lang="en-CA" sz="8000" b="0" i="0" u="none" strike="noStrike" baseline="0">
            <a:solidFill>
              <a:srgbClr val="000000"/>
            </a:solidFill>
            <a:latin typeface="Book Antiqua"/>
          </a:endParaRPr>
        </a:p>
        <a:p>
          <a:pPr algn="l" rtl="0">
            <a:lnSpc>
              <a:spcPts val="7700"/>
            </a:lnSpc>
            <a:defRPr sz="1000"/>
          </a:pPr>
          <a:endParaRPr lang="en-CA" sz="8000" b="0" i="0" u="none" strike="noStrike" baseline="0">
            <a:solidFill>
              <a:srgbClr val="000000"/>
            </a:solidFill>
            <a:latin typeface="Book Antiqua"/>
          </a:endParaRPr>
        </a:p>
      </xdr:txBody>
    </xdr:sp>
    <xdr:clientData/>
  </xdr:oneCellAnchor>
  <xdr:twoCellAnchor>
    <xdr:from>
      <xdr:col>6</xdr:col>
      <xdr:colOff>605366</xdr:colOff>
      <xdr:row>7</xdr:row>
      <xdr:rowOff>182033</xdr:rowOff>
    </xdr:from>
    <xdr:to>
      <xdr:col>10</xdr:col>
      <xdr:colOff>367241</xdr:colOff>
      <xdr:row>26</xdr:row>
      <xdr:rowOff>58208</xdr:rowOff>
    </xdr:to>
    <xdr:sp macro="" textlink="">
      <xdr:nvSpPr>
        <xdr:cNvPr id="105915" name="Rectangle 48">
          <a:extLst>
            <a:ext uri="{FF2B5EF4-FFF2-40B4-BE49-F238E27FC236}">
              <a16:creationId xmlns:a16="http://schemas.microsoft.com/office/drawing/2014/main" id="{00000000-0008-0000-0100-0000BB9D0100}"/>
            </a:ext>
          </a:extLst>
        </xdr:cNvPr>
        <xdr:cNvSpPr>
          <a:spLocks noChangeArrowheads="1"/>
        </xdr:cNvSpPr>
      </xdr:nvSpPr>
      <xdr:spPr bwMode="auto">
        <a:xfrm>
          <a:off x="4574116" y="1293283"/>
          <a:ext cx="2185458" cy="5390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276225</xdr:colOff>
      <xdr:row>0</xdr:row>
      <xdr:rowOff>0</xdr:rowOff>
    </xdr:from>
    <xdr:to>
      <xdr:col>14</xdr:col>
      <xdr:colOff>323850</xdr:colOff>
      <xdr:row>11</xdr:row>
      <xdr:rowOff>76200</xdr:rowOff>
    </xdr:to>
    <xdr:pic>
      <xdr:nvPicPr>
        <xdr:cNvPr id="105916" name="Picture 49" descr="B_Bell">
          <a:extLst>
            <a:ext uri="{FF2B5EF4-FFF2-40B4-BE49-F238E27FC236}">
              <a16:creationId xmlns:a16="http://schemas.microsoft.com/office/drawing/2014/main" id="{00000000-0008-0000-0100-0000BC9D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3127" r="6657" b="73488"/>
        <a:stretch>
          <a:fillRect/>
        </a:stretch>
      </xdr:blipFill>
      <xdr:spPr bwMode="auto">
        <a:xfrm>
          <a:off x="5419725" y="0"/>
          <a:ext cx="370522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6805</xdr:colOff>
      <xdr:row>19</xdr:row>
      <xdr:rowOff>136068</xdr:rowOff>
    </xdr:from>
    <xdr:to>
      <xdr:col>14</xdr:col>
      <xdr:colOff>394607</xdr:colOff>
      <xdr:row>22</xdr:row>
      <xdr:rowOff>68037</xdr:rowOff>
    </xdr:to>
    <xdr:sp macro="" textlink="">
      <xdr:nvSpPr>
        <xdr:cNvPr id="9" name="Text Box 50">
          <a:extLst>
            <a:ext uri="{FF2B5EF4-FFF2-40B4-BE49-F238E27FC236}">
              <a16:creationId xmlns:a16="http://schemas.microsoft.com/office/drawing/2014/main" id="{00000000-0008-0000-0100-000009000000}"/>
            </a:ext>
          </a:extLst>
        </xdr:cNvPr>
        <xdr:cNvSpPr txBox="1">
          <a:spLocks noChangeArrowheads="1"/>
        </xdr:cNvSpPr>
      </xdr:nvSpPr>
      <xdr:spPr bwMode="auto">
        <a:xfrm>
          <a:off x="3959680" y="3679368"/>
          <a:ext cx="5236027" cy="2408469"/>
        </a:xfrm>
        <a:prstGeom prst="rect">
          <a:avLst/>
        </a:prstGeom>
        <a:noFill/>
        <a:ln w="9525">
          <a:noFill/>
          <a:miter lim="800000"/>
          <a:headEnd/>
          <a:tailEnd/>
        </a:ln>
      </xdr:spPr>
      <xdr:txBody>
        <a:bodyPr vertOverflow="clip" wrap="square" lIns="0" tIns="68580" rIns="82296" bIns="68580" anchor="ctr" upright="1"/>
        <a:lstStyle/>
        <a:p>
          <a:pPr algn="r" rtl="0">
            <a:defRPr sz="1000"/>
          </a:pPr>
          <a:r>
            <a:rPr lang="en-CA" sz="4200" b="0" i="0" u="none" strike="noStrike" baseline="0">
              <a:solidFill>
                <a:srgbClr val="0066A3"/>
              </a:solidFill>
              <a:latin typeface="Arial"/>
              <a:cs typeface="Arial"/>
            </a:rPr>
            <a:t>Supplementary Financial Information</a:t>
          </a:r>
          <a:endParaRPr lang="en-CA" sz="3600" b="0" i="0" u="none" strike="noStrike" baseline="0">
            <a:solidFill>
              <a:srgbClr val="0066A3"/>
            </a:solidFill>
            <a:latin typeface="Arial"/>
            <a:cs typeface="Arial"/>
          </a:endParaRPr>
        </a:p>
        <a:p>
          <a:pPr algn="r" rtl="0">
            <a:defRPr sz="1000"/>
          </a:pPr>
          <a:endParaRPr lang="en-CA" sz="800" b="0" i="0" u="none" strike="noStrike" baseline="0">
            <a:solidFill>
              <a:srgbClr val="0066A3"/>
            </a:solidFill>
            <a:latin typeface="Arial"/>
            <a:cs typeface="Arial"/>
          </a:endParaRPr>
        </a:p>
        <a:p>
          <a:pPr algn="r" rtl="0">
            <a:defRPr sz="1000"/>
          </a:pPr>
          <a:r>
            <a:rPr lang="en-CA" sz="2600" b="0" i="0" u="none" strike="noStrike" baseline="0">
              <a:solidFill>
                <a:srgbClr val="0066A3"/>
              </a:solidFill>
              <a:latin typeface="Arial"/>
              <a:cs typeface="Arial"/>
            </a:rPr>
            <a:t>First Quarter 2025</a:t>
          </a:r>
          <a:endParaRPr lang="en-CA" sz="2400" b="0" i="0" u="none" strike="noStrike" baseline="0">
            <a:solidFill>
              <a:srgbClr val="0066A3"/>
            </a:solidFill>
            <a:latin typeface="Arial"/>
            <a:cs typeface="Arial"/>
          </a:endParaRPr>
        </a:p>
        <a:p>
          <a:pPr algn="r" rtl="0">
            <a:defRPr sz="1000"/>
          </a:pPr>
          <a:endParaRPr lang="en-CA" sz="2400" b="0" i="0" u="none" strike="noStrike" baseline="0">
            <a:solidFill>
              <a:srgbClr val="0066A3"/>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37</xdr:col>
          <xdr:colOff>523875</xdr:colOff>
          <xdr:row>0</xdr:row>
          <xdr:rowOff>19050</xdr:rowOff>
        </xdr:to>
        <xdr:sp macro="" textlink="">
          <xdr:nvSpPr>
            <xdr:cNvPr id="45057" name="FPMExcelClientSheetOptionstb1" hidden="1">
              <a:extLst>
                <a:ext uri="{63B3BB69-23CF-44E3-9099-C40C66FF867C}">
                  <a14:compatExt spid="_x0000_s45057"/>
                </a:ext>
                <a:ext uri="{FF2B5EF4-FFF2-40B4-BE49-F238E27FC236}">
                  <a16:creationId xmlns:a16="http://schemas.microsoft.com/office/drawing/2014/main" id="{00000000-0008-0000-0100-000001B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386290</xdr:colOff>
      <xdr:row>25</xdr:row>
      <xdr:rowOff>123825</xdr:rowOff>
    </xdr:from>
    <xdr:to>
      <xdr:col>14</xdr:col>
      <xdr:colOff>529166</xdr:colOff>
      <xdr:row>30</xdr:row>
      <xdr:rowOff>104775</xdr:rowOff>
    </xdr:to>
    <xdr:pic>
      <xdr:nvPicPr>
        <xdr:cNvPr id="105918" name="Picture 2" descr="image001">
          <a:extLst>
            <a:ext uri="{FF2B5EF4-FFF2-40B4-BE49-F238E27FC236}">
              <a16:creationId xmlns:a16="http://schemas.microsoft.com/office/drawing/2014/main" id="{00000000-0008-0000-0100-0000BE9D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92457" y="6590242"/>
          <a:ext cx="1984376"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561975</xdr:colOff>
          <xdr:row>0</xdr:row>
          <xdr:rowOff>0</xdr:rowOff>
        </xdr:to>
        <xdr:sp macro="" textlink="">
          <xdr:nvSpPr>
            <xdr:cNvPr id="41985" name="FPMExcelClientSheetOptionstb1" hidden="1">
              <a:extLst>
                <a:ext uri="{63B3BB69-23CF-44E3-9099-C40C66FF867C}">
                  <a14:compatExt spid="_x0000_s41985"/>
                </a:ext>
                <a:ext uri="{FF2B5EF4-FFF2-40B4-BE49-F238E27FC236}">
                  <a16:creationId xmlns:a16="http://schemas.microsoft.com/office/drawing/2014/main" id="{00000000-0008-0000-1300-000001A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0</xdr:colOff>
      <xdr:row>25</xdr:row>
      <xdr:rowOff>217714</xdr:rowOff>
    </xdr:from>
    <xdr:ext cx="184731" cy="264560"/>
    <xdr:sp macro="" textlink="">
      <xdr:nvSpPr>
        <xdr:cNvPr id="3" name="TextBox 2">
          <a:extLst>
            <a:ext uri="{FF2B5EF4-FFF2-40B4-BE49-F238E27FC236}">
              <a16:creationId xmlns:a16="http://schemas.microsoft.com/office/drawing/2014/main" id="{236EBB24-39C9-0A02-4212-96B7E6D051F1}"/>
            </a:ext>
          </a:extLst>
        </xdr:cNvPr>
        <xdr:cNvSpPr txBox="1"/>
      </xdr:nvSpPr>
      <xdr:spPr>
        <a:xfrm>
          <a:off x="20149457" y="79465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7649" name="FPMExcelClientSheetOptionstb1" hidden="1">
              <a:extLst>
                <a:ext uri="{63B3BB69-23CF-44E3-9099-C40C66FF867C}">
                  <a14:compatExt spid="_x0000_s27649"/>
                </a:ext>
                <a:ext uri="{FF2B5EF4-FFF2-40B4-BE49-F238E27FC236}">
                  <a16:creationId xmlns:a16="http://schemas.microsoft.com/office/drawing/2014/main" id="{00000000-0008-0000-1400-0000016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201670</xdr:colOff>
      <xdr:row>55</xdr:row>
      <xdr:rowOff>115559</xdr:rowOff>
    </xdr:to>
    <xdr:pic>
      <xdr:nvPicPr>
        <xdr:cNvPr id="2" name="Picture 1">
          <a:extLst>
            <a:ext uri="{FF2B5EF4-FFF2-40B4-BE49-F238E27FC236}">
              <a16:creationId xmlns:a16="http://schemas.microsoft.com/office/drawing/2014/main" id="{E5BA56C3-E58A-46E0-083B-165DEA04A268}"/>
            </a:ext>
          </a:extLst>
        </xdr:cNvPr>
        <xdr:cNvPicPr>
          <a:picLocks noChangeAspect="1"/>
        </xdr:cNvPicPr>
      </xdr:nvPicPr>
      <xdr:blipFill>
        <a:blip xmlns:r="http://schemas.openxmlformats.org/officeDocument/2006/relationships" r:embed="rId1"/>
        <a:stretch>
          <a:fillRect/>
        </a:stretch>
      </xdr:blipFill>
      <xdr:spPr>
        <a:xfrm>
          <a:off x="0" y="0"/>
          <a:ext cx="11784070" cy="902143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220722</xdr:colOff>
      <xdr:row>56</xdr:row>
      <xdr:rowOff>29845</xdr:rowOff>
    </xdr:to>
    <xdr:pic>
      <xdr:nvPicPr>
        <xdr:cNvPr id="2" name="Picture 1">
          <a:extLst>
            <a:ext uri="{FF2B5EF4-FFF2-40B4-BE49-F238E27FC236}">
              <a16:creationId xmlns:a16="http://schemas.microsoft.com/office/drawing/2014/main" id="{EFC5C228-AD87-47E5-964E-69BEDF839068}"/>
            </a:ext>
          </a:extLst>
        </xdr:cNvPr>
        <xdr:cNvPicPr>
          <a:picLocks noChangeAspect="1"/>
        </xdr:cNvPicPr>
      </xdr:nvPicPr>
      <xdr:blipFill>
        <a:blip xmlns:r="http://schemas.openxmlformats.org/officeDocument/2006/relationships" r:embed="rId1"/>
        <a:stretch>
          <a:fillRect/>
        </a:stretch>
      </xdr:blipFill>
      <xdr:spPr>
        <a:xfrm>
          <a:off x="0" y="0"/>
          <a:ext cx="11803122" cy="909764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220722</xdr:colOff>
      <xdr:row>56</xdr:row>
      <xdr:rowOff>67950</xdr:rowOff>
    </xdr:to>
    <xdr:pic>
      <xdr:nvPicPr>
        <xdr:cNvPr id="2" name="Picture 1">
          <a:extLst>
            <a:ext uri="{FF2B5EF4-FFF2-40B4-BE49-F238E27FC236}">
              <a16:creationId xmlns:a16="http://schemas.microsoft.com/office/drawing/2014/main" id="{D15810AC-1854-F3AC-F06F-AE1CAC33B70B}"/>
            </a:ext>
          </a:extLst>
        </xdr:cNvPr>
        <xdr:cNvPicPr>
          <a:picLocks noChangeAspect="1"/>
        </xdr:cNvPicPr>
      </xdr:nvPicPr>
      <xdr:blipFill>
        <a:blip xmlns:r="http://schemas.openxmlformats.org/officeDocument/2006/relationships" r:embed="rId1"/>
        <a:stretch>
          <a:fillRect/>
        </a:stretch>
      </xdr:blipFill>
      <xdr:spPr>
        <a:xfrm>
          <a:off x="0" y="0"/>
          <a:ext cx="11803122" cy="913575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220722</xdr:colOff>
      <xdr:row>56</xdr:row>
      <xdr:rowOff>48897</xdr:rowOff>
    </xdr:to>
    <xdr:pic>
      <xdr:nvPicPr>
        <xdr:cNvPr id="2" name="Picture 1">
          <a:extLst>
            <a:ext uri="{FF2B5EF4-FFF2-40B4-BE49-F238E27FC236}">
              <a16:creationId xmlns:a16="http://schemas.microsoft.com/office/drawing/2014/main" id="{1A10BDBC-75B5-139B-C719-9DF2ABAA298D}"/>
            </a:ext>
          </a:extLst>
        </xdr:cNvPr>
        <xdr:cNvPicPr>
          <a:picLocks noChangeAspect="1"/>
        </xdr:cNvPicPr>
      </xdr:nvPicPr>
      <xdr:blipFill>
        <a:blip xmlns:r="http://schemas.openxmlformats.org/officeDocument/2006/relationships" r:embed="rId1"/>
        <a:stretch>
          <a:fillRect/>
        </a:stretch>
      </xdr:blipFill>
      <xdr:spPr>
        <a:xfrm>
          <a:off x="0" y="0"/>
          <a:ext cx="11803122" cy="911669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182617</xdr:colOff>
      <xdr:row>56</xdr:row>
      <xdr:rowOff>1266</xdr:rowOff>
    </xdr:to>
    <xdr:pic>
      <xdr:nvPicPr>
        <xdr:cNvPr id="2" name="Picture 1">
          <a:extLst>
            <a:ext uri="{FF2B5EF4-FFF2-40B4-BE49-F238E27FC236}">
              <a16:creationId xmlns:a16="http://schemas.microsoft.com/office/drawing/2014/main" id="{A7920835-3F8E-2DC9-780D-1691A1E61F2C}"/>
            </a:ext>
          </a:extLst>
        </xdr:cNvPr>
        <xdr:cNvPicPr>
          <a:picLocks noChangeAspect="1"/>
        </xdr:cNvPicPr>
      </xdr:nvPicPr>
      <xdr:blipFill>
        <a:blip xmlns:r="http://schemas.openxmlformats.org/officeDocument/2006/relationships" r:embed="rId1"/>
        <a:stretch>
          <a:fillRect/>
        </a:stretch>
      </xdr:blipFill>
      <xdr:spPr>
        <a:xfrm>
          <a:off x="0" y="0"/>
          <a:ext cx="11765017" cy="90690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7947</xdr:col>
          <xdr:colOff>276225</xdr:colOff>
          <xdr:row>0</xdr:row>
          <xdr:rowOff>0</xdr:rowOff>
        </xdr:to>
        <xdr:sp macro="" textlink="">
          <xdr:nvSpPr>
            <xdr:cNvPr id="40961" name="FPMExcelClientSheetOptionstb1" hidden="1">
              <a:extLst>
                <a:ext uri="{63B3BB69-23CF-44E3-9099-C40C66FF867C}">
                  <a14:compatExt spid="_x0000_s40961"/>
                </a:ext>
                <a:ext uri="{FF2B5EF4-FFF2-40B4-BE49-F238E27FC236}">
                  <a16:creationId xmlns:a16="http://schemas.microsoft.com/office/drawing/2014/main" id="{00000000-0008-0000-0200-000001A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8673" name="FPMExcelClientSheetOptionstb1" hidden="1">
              <a:extLst>
                <a:ext uri="{63B3BB69-23CF-44E3-9099-C40C66FF867C}">
                  <a14:compatExt spid="_x0000_s28673"/>
                </a:ext>
                <a:ext uri="{FF2B5EF4-FFF2-40B4-BE49-F238E27FC236}">
                  <a16:creationId xmlns:a16="http://schemas.microsoft.com/office/drawing/2014/main" id="{00000000-0008-0000-0300-000001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19050</xdr:colOff>
          <xdr:row>0</xdr:row>
          <xdr:rowOff>19050</xdr:rowOff>
        </xdr:to>
        <xdr:sp macro="" textlink="">
          <xdr:nvSpPr>
            <xdr:cNvPr id="78849" name="FPMExcelClientSheetOptionstb1" hidden="1">
              <a:extLst>
                <a:ext uri="{63B3BB69-23CF-44E3-9099-C40C66FF867C}">
                  <a14:compatExt spid="_x0000_s78849"/>
                </a:ext>
                <a:ext uri="{FF2B5EF4-FFF2-40B4-BE49-F238E27FC236}">
                  <a16:creationId xmlns:a16="http://schemas.microsoft.com/office/drawing/2014/main" id="{00000000-0008-0000-0400-0000013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74753" name="FPMExcelClientSheetOptionstb1" hidden="1">
              <a:extLst>
                <a:ext uri="{63B3BB69-23CF-44E3-9099-C40C66FF867C}">
                  <a14:compatExt spid="_x0000_s74753"/>
                </a:ext>
                <a:ext uri="{FF2B5EF4-FFF2-40B4-BE49-F238E27FC236}">
                  <a16:creationId xmlns:a16="http://schemas.microsoft.com/office/drawing/2014/main" id="{00000000-0008-0000-0500-0000012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16</xdr:row>
          <xdr:rowOff>0</xdr:rowOff>
        </xdr:from>
        <xdr:to>
          <xdr:col>0</xdr:col>
          <xdr:colOff>0</xdr:colOff>
          <xdr:row>16</xdr:row>
          <xdr:rowOff>0</xdr:rowOff>
        </xdr:to>
        <xdr:sp macro="" textlink="">
          <xdr:nvSpPr>
            <xdr:cNvPr id="65537" name="FPMExcelClientSheetOptionstb1" hidden="1">
              <a:extLst>
                <a:ext uri="{63B3BB69-23CF-44E3-9099-C40C66FF867C}">
                  <a14:compatExt spid="_x0000_s65537"/>
                </a:ext>
                <a:ext uri="{FF2B5EF4-FFF2-40B4-BE49-F238E27FC236}">
                  <a16:creationId xmlns:a16="http://schemas.microsoft.com/office/drawing/2014/main" id="{00000000-0008-0000-0600-0000010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76200</xdr:colOff>
          <xdr:row>0</xdr:row>
          <xdr:rowOff>19050</xdr:rowOff>
        </xdr:to>
        <xdr:sp macro="" textlink="">
          <xdr:nvSpPr>
            <xdr:cNvPr id="92161" name="FPMExcelClientSheetOptionstb1" hidden="1">
              <a:extLst>
                <a:ext uri="{63B3BB69-23CF-44E3-9099-C40C66FF867C}">
                  <a14:compatExt spid="_x0000_s92161"/>
                </a:ext>
                <a:ext uri="{FF2B5EF4-FFF2-40B4-BE49-F238E27FC236}">
                  <a16:creationId xmlns:a16="http://schemas.microsoft.com/office/drawing/2014/main" id="{00000000-0008-0000-0700-00000168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6497" name="FPMExcelClientSheetOptionstb1" hidden="1">
              <a:extLst>
                <a:ext uri="{63B3BB69-23CF-44E3-9099-C40C66FF867C}">
                  <a14:compatExt spid="_x0000_s106497"/>
                </a:ext>
                <a:ext uri="{FF2B5EF4-FFF2-40B4-BE49-F238E27FC236}">
                  <a16:creationId xmlns:a16="http://schemas.microsoft.com/office/drawing/2014/main" id="{00000000-0008-0000-0800-000001A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7">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D59781C-6269-4A86-A155-0CE68AD7061B}">
  <we:reference id="wa200005292" version="1.0.33.0" store="en-US" storeType="OMEX"/>
  <we:alternateReferences>
    <we:reference id="wa200005292" version="1.0.33.0" store="wa200005292"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7" Type="http://schemas.openxmlformats.org/officeDocument/2006/relationships/image" Target="../media/image1.emf"/><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ontrol" Target="../activeX/activeX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7" Type="http://schemas.openxmlformats.org/officeDocument/2006/relationships/image" Target="../media/image12.emf"/><Relationship Id="rId2" Type="http://schemas.openxmlformats.org/officeDocument/2006/relationships/customProperty" Target="../customProperty19.bin"/><Relationship Id="rId1" Type="http://schemas.openxmlformats.org/officeDocument/2006/relationships/printerSettings" Target="../printerSettings/printerSettings10.bin"/><Relationship Id="rId6" Type="http://schemas.openxmlformats.org/officeDocument/2006/relationships/control" Target="../activeX/activeX10.xml"/><Relationship Id="rId5" Type="http://schemas.openxmlformats.org/officeDocument/2006/relationships/vmlDrawing" Target="../drawings/vmlDrawing10.vm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7" Type="http://schemas.openxmlformats.org/officeDocument/2006/relationships/image" Target="../media/image13.emf"/><Relationship Id="rId2" Type="http://schemas.openxmlformats.org/officeDocument/2006/relationships/customProperty" Target="../customProperty21.bin"/><Relationship Id="rId1" Type="http://schemas.openxmlformats.org/officeDocument/2006/relationships/printerSettings" Target="../printerSettings/printerSettings11.bin"/><Relationship Id="rId6" Type="http://schemas.openxmlformats.org/officeDocument/2006/relationships/control" Target="../activeX/activeX11.xml"/><Relationship Id="rId5" Type="http://schemas.openxmlformats.org/officeDocument/2006/relationships/vmlDrawing" Target="../drawings/vmlDrawing11.vm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7" Type="http://schemas.openxmlformats.org/officeDocument/2006/relationships/image" Target="../media/image14.emf"/><Relationship Id="rId2" Type="http://schemas.openxmlformats.org/officeDocument/2006/relationships/customProperty" Target="../customProperty23.bin"/><Relationship Id="rId1" Type="http://schemas.openxmlformats.org/officeDocument/2006/relationships/printerSettings" Target="../printerSettings/printerSettings12.bin"/><Relationship Id="rId6" Type="http://schemas.openxmlformats.org/officeDocument/2006/relationships/control" Target="../activeX/activeX12.xml"/><Relationship Id="rId5" Type="http://schemas.openxmlformats.org/officeDocument/2006/relationships/vmlDrawing" Target="../drawings/vmlDrawing12.vm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6.bin"/><Relationship Id="rId7" Type="http://schemas.openxmlformats.org/officeDocument/2006/relationships/image" Target="../media/image15.emf"/><Relationship Id="rId2" Type="http://schemas.openxmlformats.org/officeDocument/2006/relationships/customProperty" Target="../customProperty25.bin"/><Relationship Id="rId1" Type="http://schemas.openxmlformats.org/officeDocument/2006/relationships/printerSettings" Target="../printerSettings/printerSettings13.bin"/><Relationship Id="rId6" Type="http://schemas.openxmlformats.org/officeDocument/2006/relationships/control" Target="../activeX/activeX13.xml"/><Relationship Id="rId5" Type="http://schemas.openxmlformats.org/officeDocument/2006/relationships/vmlDrawing" Target="../drawings/vmlDrawing13.vm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8.bin"/><Relationship Id="rId7" Type="http://schemas.openxmlformats.org/officeDocument/2006/relationships/image" Target="../media/image16.emf"/><Relationship Id="rId2" Type="http://schemas.openxmlformats.org/officeDocument/2006/relationships/customProperty" Target="../customProperty27.bin"/><Relationship Id="rId1" Type="http://schemas.openxmlformats.org/officeDocument/2006/relationships/printerSettings" Target="../printerSettings/printerSettings14.bin"/><Relationship Id="rId6" Type="http://schemas.openxmlformats.org/officeDocument/2006/relationships/control" Target="../activeX/activeX14.xml"/><Relationship Id="rId5" Type="http://schemas.openxmlformats.org/officeDocument/2006/relationships/vmlDrawing" Target="../drawings/vmlDrawing14.vm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30.bin"/><Relationship Id="rId7" Type="http://schemas.openxmlformats.org/officeDocument/2006/relationships/image" Target="../media/image17.emf"/><Relationship Id="rId2" Type="http://schemas.openxmlformats.org/officeDocument/2006/relationships/customProperty" Target="../customProperty29.bin"/><Relationship Id="rId1" Type="http://schemas.openxmlformats.org/officeDocument/2006/relationships/printerSettings" Target="../printerSettings/printerSettings15.bin"/><Relationship Id="rId6" Type="http://schemas.openxmlformats.org/officeDocument/2006/relationships/control" Target="../activeX/activeX15.xml"/><Relationship Id="rId5" Type="http://schemas.openxmlformats.org/officeDocument/2006/relationships/vmlDrawing" Target="../drawings/vmlDrawing15.vm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customProperty" Target="../customProperty32.bin"/><Relationship Id="rId7" Type="http://schemas.openxmlformats.org/officeDocument/2006/relationships/image" Target="../media/image18.emf"/><Relationship Id="rId2" Type="http://schemas.openxmlformats.org/officeDocument/2006/relationships/customProperty" Target="../customProperty31.bin"/><Relationship Id="rId1" Type="http://schemas.openxmlformats.org/officeDocument/2006/relationships/printerSettings" Target="../printerSettings/printerSettings16.bin"/><Relationship Id="rId6" Type="http://schemas.openxmlformats.org/officeDocument/2006/relationships/control" Target="../activeX/activeX16.xml"/><Relationship Id="rId5" Type="http://schemas.openxmlformats.org/officeDocument/2006/relationships/vmlDrawing" Target="../drawings/vmlDrawing16.vm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8" Type="http://schemas.openxmlformats.org/officeDocument/2006/relationships/image" Target="../media/image19.emf"/><Relationship Id="rId3" Type="http://schemas.openxmlformats.org/officeDocument/2006/relationships/customProperty" Target="../customProperty34.bin"/><Relationship Id="rId7" Type="http://schemas.openxmlformats.org/officeDocument/2006/relationships/control" Target="../activeX/activeX17.xml"/><Relationship Id="rId2" Type="http://schemas.openxmlformats.org/officeDocument/2006/relationships/customProperty" Target="../customProperty33.bin"/><Relationship Id="rId1" Type="http://schemas.openxmlformats.org/officeDocument/2006/relationships/printerSettings" Target="../printerSettings/printerSettings17.bin"/><Relationship Id="rId6" Type="http://schemas.openxmlformats.org/officeDocument/2006/relationships/vmlDrawing" Target="../drawings/vmlDrawing17.vml"/><Relationship Id="rId5" Type="http://schemas.openxmlformats.org/officeDocument/2006/relationships/drawing" Target="../drawings/drawing17.xml"/><Relationship Id="rId4" Type="http://schemas.openxmlformats.org/officeDocument/2006/relationships/customProperty" Target="../customProperty35.bin"/></Relationships>
</file>

<file path=xl/worksheets/_rels/sheet18.xml.rels><?xml version="1.0" encoding="UTF-8" standalone="yes"?>
<Relationships xmlns="http://schemas.openxmlformats.org/package/2006/relationships"><Relationship Id="rId3" Type="http://schemas.openxmlformats.org/officeDocument/2006/relationships/customProperty" Target="../customProperty37.bin"/><Relationship Id="rId7" Type="http://schemas.openxmlformats.org/officeDocument/2006/relationships/image" Target="../media/image20.emf"/><Relationship Id="rId2" Type="http://schemas.openxmlformats.org/officeDocument/2006/relationships/customProperty" Target="../customProperty36.bin"/><Relationship Id="rId1" Type="http://schemas.openxmlformats.org/officeDocument/2006/relationships/printerSettings" Target="../printerSettings/printerSettings18.bin"/><Relationship Id="rId6" Type="http://schemas.openxmlformats.org/officeDocument/2006/relationships/control" Target="../activeX/activeX18.xml"/><Relationship Id="rId5" Type="http://schemas.openxmlformats.org/officeDocument/2006/relationships/vmlDrawing" Target="../drawings/vmlDrawing18.vm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customProperty" Target="../customProperty39.bin"/><Relationship Id="rId7" Type="http://schemas.openxmlformats.org/officeDocument/2006/relationships/image" Target="../media/image21.emf"/><Relationship Id="rId2" Type="http://schemas.openxmlformats.org/officeDocument/2006/relationships/customProperty" Target="../customProperty38.bin"/><Relationship Id="rId1" Type="http://schemas.openxmlformats.org/officeDocument/2006/relationships/printerSettings" Target="../printerSettings/printerSettings19.bin"/><Relationship Id="rId6" Type="http://schemas.openxmlformats.org/officeDocument/2006/relationships/control" Target="../activeX/activeX19.xml"/><Relationship Id="rId5" Type="http://schemas.openxmlformats.org/officeDocument/2006/relationships/vmlDrawing" Target="../drawings/vmlDrawing19.vm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2.xml"/><Relationship Id="rId3" Type="http://schemas.openxmlformats.org/officeDocument/2006/relationships/printerSettings" Target="../printerSettings/printerSettings2.bin"/><Relationship Id="rId7" Type="http://schemas.openxmlformats.org/officeDocument/2006/relationships/vmlDrawing" Target="../drawings/vmlDrawing2.vml"/><Relationship Id="rId2" Type="http://schemas.openxmlformats.org/officeDocument/2006/relationships/hyperlink" Target="mailto:richard.bengian@bell.ca" TargetMode="External"/><Relationship Id="rId1" Type="http://schemas.openxmlformats.org/officeDocument/2006/relationships/hyperlink" Target="mailto:vincent.surette@bell.ca" TargetMode="External"/><Relationship Id="rId6" Type="http://schemas.openxmlformats.org/officeDocument/2006/relationships/drawing" Target="../drawings/drawing2.xml"/><Relationship Id="rId5" Type="http://schemas.openxmlformats.org/officeDocument/2006/relationships/customProperty" Target="../customProperty4.bin"/><Relationship Id="rId4" Type="http://schemas.openxmlformats.org/officeDocument/2006/relationships/customProperty" Target="../customProperty3.bin"/><Relationship Id="rId9" Type="http://schemas.openxmlformats.org/officeDocument/2006/relationships/image" Target="../media/image2.emf"/></Relationships>
</file>

<file path=xl/worksheets/_rels/sheet20.xml.rels><?xml version="1.0" encoding="UTF-8" standalone="yes"?>
<Relationships xmlns="http://schemas.openxmlformats.org/package/2006/relationships"><Relationship Id="rId3" Type="http://schemas.openxmlformats.org/officeDocument/2006/relationships/customProperty" Target="../customProperty41.bin"/><Relationship Id="rId7" Type="http://schemas.openxmlformats.org/officeDocument/2006/relationships/image" Target="../media/image22.emf"/><Relationship Id="rId2" Type="http://schemas.openxmlformats.org/officeDocument/2006/relationships/customProperty" Target="../customProperty40.bin"/><Relationship Id="rId1" Type="http://schemas.openxmlformats.org/officeDocument/2006/relationships/printerSettings" Target="../printerSettings/printerSettings20.bin"/><Relationship Id="rId6" Type="http://schemas.openxmlformats.org/officeDocument/2006/relationships/control" Target="../activeX/activeX20.xml"/><Relationship Id="rId5" Type="http://schemas.openxmlformats.org/officeDocument/2006/relationships/vmlDrawing" Target="../drawings/vmlDrawing20.vm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customProperty" Target="../customProperty43.bin"/><Relationship Id="rId7" Type="http://schemas.openxmlformats.org/officeDocument/2006/relationships/image" Target="../media/image23.emf"/><Relationship Id="rId2" Type="http://schemas.openxmlformats.org/officeDocument/2006/relationships/customProperty" Target="../customProperty42.bin"/><Relationship Id="rId1" Type="http://schemas.openxmlformats.org/officeDocument/2006/relationships/printerSettings" Target="../printerSettings/printerSettings21.bin"/><Relationship Id="rId6" Type="http://schemas.openxmlformats.org/officeDocument/2006/relationships/control" Target="../activeX/activeX21.xml"/><Relationship Id="rId5" Type="http://schemas.openxmlformats.org/officeDocument/2006/relationships/vmlDrawing" Target="../drawings/vmlDrawing21.vm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7" Type="http://schemas.openxmlformats.org/officeDocument/2006/relationships/image" Target="../media/image5.emf"/><Relationship Id="rId2" Type="http://schemas.openxmlformats.org/officeDocument/2006/relationships/customProperty" Target="../customProperty5.bin"/><Relationship Id="rId1" Type="http://schemas.openxmlformats.org/officeDocument/2006/relationships/printerSettings" Target="../printerSettings/printerSettings3.bin"/><Relationship Id="rId6" Type="http://schemas.openxmlformats.org/officeDocument/2006/relationships/control" Target="../activeX/activeX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7" Type="http://schemas.openxmlformats.org/officeDocument/2006/relationships/image" Target="../media/image6.emf"/><Relationship Id="rId2" Type="http://schemas.openxmlformats.org/officeDocument/2006/relationships/customProperty" Target="../customProperty7.bin"/><Relationship Id="rId1" Type="http://schemas.openxmlformats.org/officeDocument/2006/relationships/printerSettings" Target="../printerSettings/printerSettings4.bin"/><Relationship Id="rId6" Type="http://schemas.openxmlformats.org/officeDocument/2006/relationships/control" Target="../activeX/activeX4.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7" Type="http://schemas.openxmlformats.org/officeDocument/2006/relationships/image" Target="../media/image7.emf"/><Relationship Id="rId2" Type="http://schemas.openxmlformats.org/officeDocument/2006/relationships/customProperty" Target="../customProperty9.bin"/><Relationship Id="rId1" Type="http://schemas.openxmlformats.org/officeDocument/2006/relationships/printerSettings" Target="../printerSettings/printerSettings5.bin"/><Relationship Id="rId6" Type="http://schemas.openxmlformats.org/officeDocument/2006/relationships/control" Target="../activeX/activeX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7" Type="http://schemas.openxmlformats.org/officeDocument/2006/relationships/image" Target="../media/image8.emf"/><Relationship Id="rId2" Type="http://schemas.openxmlformats.org/officeDocument/2006/relationships/customProperty" Target="../customProperty11.bin"/><Relationship Id="rId1" Type="http://schemas.openxmlformats.org/officeDocument/2006/relationships/printerSettings" Target="../printerSettings/printerSettings6.bin"/><Relationship Id="rId6" Type="http://schemas.openxmlformats.org/officeDocument/2006/relationships/control" Target="../activeX/activeX6.xml"/><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7" Type="http://schemas.openxmlformats.org/officeDocument/2006/relationships/image" Target="../media/image9.emf"/><Relationship Id="rId2" Type="http://schemas.openxmlformats.org/officeDocument/2006/relationships/customProperty" Target="../customProperty13.bin"/><Relationship Id="rId1" Type="http://schemas.openxmlformats.org/officeDocument/2006/relationships/printerSettings" Target="../printerSettings/printerSettings7.bin"/><Relationship Id="rId6" Type="http://schemas.openxmlformats.org/officeDocument/2006/relationships/control" Target="../activeX/activeX7.xml"/><Relationship Id="rId5" Type="http://schemas.openxmlformats.org/officeDocument/2006/relationships/vmlDrawing" Target="../drawings/vmlDrawing7.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7" Type="http://schemas.openxmlformats.org/officeDocument/2006/relationships/image" Target="../media/image10.emf"/><Relationship Id="rId2" Type="http://schemas.openxmlformats.org/officeDocument/2006/relationships/customProperty" Target="../customProperty15.bin"/><Relationship Id="rId1" Type="http://schemas.openxmlformats.org/officeDocument/2006/relationships/printerSettings" Target="../printerSettings/printerSettings8.bin"/><Relationship Id="rId6" Type="http://schemas.openxmlformats.org/officeDocument/2006/relationships/control" Target="../activeX/activeX8.xml"/><Relationship Id="rId5" Type="http://schemas.openxmlformats.org/officeDocument/2006/relationships/vmlDrawing" Target="../drawings/vmlDrawing8.v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7" Type="http://schemas.openxmlformats.org/officeDocument/2006/relationships/image" Target="../media/image11.emf"/><Relationship Id="rId2" Type="http://schemas.openxmlformats.org/officeDocument/2006/relationships/customProperty" Target="../customProperty17.bin"/><Relationship Id="rId1" Type="http://schemas.openxmlformats.org/officeDocument/2006/relationships/printerSettings" Target="../printerSettings/printerSettings9.bin"/><Relationship Id="rId6" Type="http://schemas.openxmlformats.org/officeDocument/2006/relationships/control" Target="../activeX/activeX9.xml"/><Relationship Id="rId5" Type="http://schemas.openxmlformats.org/officeDocument/2006/relationships/vmlDrawing" Target="../drawings/vmlDrawing9.vm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sheetPr>
  <dimension ref="A7:A8"/>
  <sheetViews>
    <sheetView workbookViewId="0">
      <selection activeCell="G11" sqref="G11"/>
    </sheetView>
  </sheetViews>
  <sheetFormatPr defaultRowHeight="12.75"/>
  <sheetData>
    <row r="7" spans="1:1" ht="26.25">
      <c r="A7" s="2"/>
    </row>
    <row r="8" spans="1:1" ht="26.25">
      <c r="A8" s="2" t="str">
        <f>IF(_xll.EPMRetrieveData(,"CONSOLIDATED")=0,"CONSOLIDATED","IMPACTED")</f>
        <v>IMPACTED</v>
      </c>
    </row>
  </sheetData>
  <pageMargins left="0.7" right="0.7" top="0.75" bottom="0.75" header="0.3" footer="0.3"/>
  <pageSetup orientation="landscape" r:id="rId1"/>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23553" r:id="rId6" name="FPMExcelClientSheetOptionstb1">
          <controlPr defaultSize="0" autoLine="0" r:id="rId7">
            <anchor moveWithCells="1" sizeWithCells="1">
              <from>
                <xdr:col>0</xdr:col>
                <xdr:colOff>0</xdr:colOff>
                <xdr:row>0</xdr:row>
                <xdr:rowOff>0</xdr:rowOff>
              </from>
              <to>
                <xdr:col>0</xdr:col>
                <xdr:colOff>19050</xdr:colOff>
                <xdr:row>0</xdr:row>
                <xdr:rowOff>19050</xdr:rowOff>
              </to>
            </anchor>
          </controlPr>
        </control>
      </mc:Choice>
      <mc:Fallback>
        <control shapeId="23553" r:id="rId6" name="FPMExcelClientSheetOptionstb1"/>
      </mc:Fallback>
    </mc:AlternateContent>
  </control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J298"/>
  <sheetViews>
    <sheetView showGridLines="0" view="pageBreakPreview" zoomScaleNormal="60" zoomScaleSheetLayoutView="100" zoomScalePageLayoutView="40" workbookViewId="0"/>
  </sheetViews>
  <sheetFormatPr defaultColWidth="9.140625" defaultRowHeight="26.25"/>
  <cols>
    <col min="1" max="1" width="3.7109375" style="361" customWidth="1"/>
    <col min="2" max="2" width="120.7109375" style="361" customWidth="1"/>
    <col min="3" max="3" width="15.28515625" style="361" customWidth="1"/>
    <col min="4" max="4" width="1.85546875" style="361" customWidth="1"/>
    <col min="5" max="5" width="16.42578125" style="361" customWidth="1"/>
    <col min="6" max="6" width="1.85546875" style="361" customWidth="1"/>
    <col min="7" max="7" width="16.42578125" style="361" customWidth="1"/>
    <col min="8" max="9" width="16.7109375" style="361" customWidth="1"/>
    <col min="10" max="10" width="16.5703125" style="362" customWidth="1"/>
    <col min="11" max="16384" width="9.140625" style="363"/>
  </cols>
  <sheetData>
    <row r="1" spans="1:10" ht="37.5" customHeight="1">
      <c r="A1" s="364"/>
      <c r="B1" s="364"/>
      <c r="C1" s="364"/>
      <c r="D1" s="364"/>
      <c r="E1" s="364"/>
      <c r="F1" s="364"/>
      <c r="G1" s="364"/>
      <c r="H1" s="365"/>
      <c r="I1" s="365"/>
      <c r="J1" s="852"/>
    </row>
    <row r="2" spans="1:10">
      <c r="A2" s="364"/>
      <c r="B2" s="364"/>
      <c r="C2" s="364"/>
      <c r="D2" s="855"/>
      <c r="E2" s="855"/>
      <c r="F2" s="855"/>
      <c r="G2" s="855"/>
      <c r="H2" s="854"/>
      <c r="I2" s="854"/>
      <c r="J2" s="39" t="s">
        <v>292</v>
      </c>
    </row>
    <row r="3" spans="1:10" ht="27.75" customHeight="1">
      <c r="A3" s="220"/>
      <c r="B3" s="220"/>
      <c r="C3" s="220"/>
      <c r="D3" s="220"/>
      <c r="E3" s="220"/>
      <c r="F3" s="220"/>
      <c r="G3" s="220"/>
      <c r="H3" s="221"/>
      <c r="I3" s="221"/>
      <c r="J3" s="220"/>
    </row>
    <row r="4" spans="1:10" ht="56.25" customHeight="1">
      <c r="A4" s="1436" t="s">
        <v>63</v>
      </c>
      <c r="B4" s="1436"/>
      <c r="C4" s="905" t="s">
        <v>336</v>
      </c>
      <c r="D4" s="369"/>
      <c r="E4" s="907" t="s">
        <v>315</v>
      </c>
      <c r="F4" s="369"/>
      <c r="G4" s="907" t="s">
        <v>298</v>
      </c>
      <c r="H4" s="906" t="s">
        <v>297</v>
      </c>
      <c r="I4" s="906" t="s">
        <v>296</v>
      </c>
      <c r="J4" s="906" t="s">
        <v>295</v>
      </c>
    </row>
    <row r="5" spans="1:10" s="512" customFormat="1" ht="22.5" customHeight="1">
      <c r="A5" s="919" t="s">
        <v>272</v>
      </c>
      <c r="B5" s="756"/>
      <c r="C5" s="756"/>
      <c r="D5" s="756"/>
      <c r="E5" s="756"/>
      <c r="F5" s="756"/>
      <c r="G5" s="756"/>
    </row>
    <row r="6" spans="1:10" s="421" customFormat="1" ht="22.5" customHeight="1">
      <c r="A6" s="758" t="s">
        <v>162</v>
      </c>
      <c r="B6" s="758"/>
      <c r="C6" s="758"/>
      <c r="D6" s="758"/>
      <c r="E6" s="758"/>
      <c r="F6" s="758"/>
      <c r="G6" s="758"/>
      <c r="H6" s="509"/>
      <c r="I6" s="509"/>
      <c r="J6" s="509"/>
    </row>
    <row r="7" spans="1:10" s="421" customFormat="1" ht="22.5" customHeight="1">
      <c r="A7" s="770" t="s">
        <v>273</v>
      </c>
      <c r="B7" s="758"/>
      <c r="C7" s="858">
        <v>1759</v>
      </c>
      <c r="D7" s="860"/>
      <c r="E7" s="859">
        <v>7149</v>
      </c>
      <c r="F7" s="860"/>
      <c r="G7" s="859">
        <v>1776</v>
      </c>
      <c r="H7" s="859">
        <v>1811</v>
      </c>
      <c r="I7" s="859">
        <v>1788</v>
      </c>
      <c r="J7" s="859">
        <v>1774</v>
      </c>
    </row>
    <row r="8" spans="1:10" s="421" customFormat="1" ht="22.5" customHeight="1">
      <c r="A8" s="770" t="s">
        <v>284</v>
      </c>
      <c r="B8" s="770"/>
      <c r="C8" s="778">
        <v>2014</v>
      </c>
      <c r="D8" s="770"/>
      <c r="E8" s="772">
        <v>8117</v>
      </c>
      <c r="F8" s="770"/>
      <c r="G8" s="772">
        <v>2033</v>
      </c>
      <c r="H8" s="772">
        <v>2038</v>
      </c>
      <c r="I8" s="772">
        <v>2034</v>
      </c>
      <c r="J8" s="772">
        <v>2012</v>
      </c>
    </row>
    <row r="9" spans="1:10" s="421" customFormat="1" ht="22.5" customHeight="1">
      <c r="A9" s="770" t="s">
        <v>285</v>
      </c>
      <c r="B9" s="770"/>
      <c r="C9" s="778">
        <v>629</v>
      </c>
      <c r="D9" s="770"/>
      <c r="E9" s="772">
        <v>2672</v>
      </c>
      <c r="F9" s="770"/>
      <c r="G9" s="772">
        <v>649</v>
      </c>
      <c r="H9" s="772">
        <v>663</v>
      </c>
      <c r="I9" s="772">
        <v>677</v>
      </c>
      <c r="J9" s="772">
        <v>683</v>
      </c>
    </row>
    <row r="10" spans="1:10" s="421" customFormat="1" ht="22.5" customHeight="1">
      <c r="A10" s="770" t="s">
        <v>286</v>
      </c>
      <c r="B10" s="770"/>
      <c r="C10" s="839">
        <v>79</v>
      </c>
      <c r="D10" s="770"/>
      <c r="E10" s="784">
        <v>318</v>
      </c>
      <c r="F10" s="770"/>
      <c r="G10" s="784">
        <v>82</v>
      </c>
      <c r="H10" s="784">
        <v>76</v>
      </c>
      <c r="I10" s="784">
        <v>79</v>
      </c>
      <c r="J10" s="784">
        <v>81</v>
      </c>
    </row>
    <row r="11" spans="1:10" s="421" customFormat="1" ht="23.25">
      <c r="A11" s="758" t="s">
        <v>157</v>
      </c>
      <c r="B11" s="767"/>
      <c r="C11" s="988">
        <v>4481</v>
      </c>
      <c r="D11" s="861"/>
      <c r="E11" s="772">
        <v>18256</v>
      </c>
      <c r="F11" s="861"/>
      <c r="G11" s="772">
        <v>4540</v>
      </c>
      <c r="H11" s="772">
        <v>4588</v>
      </c>
      <c r="I11" s="772">
        <v>4578</v>
      </c>
      <c r="J11" s="772">
        <v>4550</v>
      </c>
    </row>
    <row r="12" spans="1:10" s="421" customFormat="1" ht="23.25">
      <c r="A12" s="770" t="s">
        <v>158</v>
      </c>
      <c r="B12" s="770"/>
      <c r="C12" s="778">
        <v>7</v>
      </c>
      <c r="D12" s="770"/>
      <c r="E12" s="772">
        <v>27</v>
      </c>
      <c r="F12" s="770"/>
      <c r="G12" s="772">
        <v>6</v>
      </c>
      <c r="H12" s="772">
        <v>7</v>
      </c>
      <c r="I12" s="772">
        <v>8</v>
      </c>
      <c r="J12" s="772">
        <v>6</v>
      </c>
    </row>
    <row r="13" spans="1:10" s="512" customFormat="1" ht="22.5" customHeight="1">
      <c r="A13" s="863" t="s">
        <v>216</v>
      </c>
      <c r="B13" s="863"/>
      <c r="C13" s="864">
        <v>4488</v>
      </c>
      <c r="D13" s="912"/>
      <c r="E13" s="865">
        <v>18283</v>
      </c>
      <c r="F13" s="912"/>
      <c r="G13" s="865">
        <v>4546</v>
      </c>
      <c r="H13" s="865">
        <v>4595</v>
      </c>
      <c r="I13" s="865">
        <v>4586</v>
      </c>
      <c r="J13" s="865">
        <v>4556</v>
      </c>
    </row>
    <row r="14" spans="1:10" s="426" customFormat="1" ht="22.5" customHeight="1">
      <c r="A14" s="770" t="s">
        <v>273</v>
      </c>
      <c r="B14" s="758"/>
      <c r="C14" s="778">
        <v>624</v>
      </c>
      <c r="D14" s="861"/>
      <c r="E14" s="772">
        <v>2715</v>
      </c>
      <c r="F14" s="861"/>
      <c r="G14" s="772">
        <v>894</v>
      </c>
      <c r="H14" s="859">
        <v>569</v>
      </c>
      <c r="I14" s="859">
        <v>568</v>
      </c>
      <c r="J14" s="859">
        <v>684</v>
      </c>
    </row>
    <row r="15" spans="1:10" s="421" customFormat="1" ht="22.5" customHeight="1">
      <c r="A15" s="770" t="s">
        <v>289</v>
      </c>
      <c r="B15" s="770"/>
      <c r="C15" s="778">
        <v>134</v>
      </c>
      <c r="D15" s="770"/>
      <c r="E15" s="867">
        <v>621</v>
      </c>
      <c r="F15" s="770"/>
      <c r="G15" s="867">
        <v>241</v>
      </c>
      <c r="H15" s="867">
        <v>116</v>
      </c>
      <c r="I15" s="867">
        <v>129</v>
      </c>
      <c r="J15" s="867">
        <v>135</v>
      </c>
    </row>
    <row r="16" spans="1:10" s="512" customFormat="1" ht="22.5" customHeight="1">
      <c r="A16" s="863" t="s">
        <v>290</v>
      </c>
      <c r="B16" s="863"/>
      <c r="C16" s="864">
        <v>758</v>
      </c>
      <c r="D16" s="868"/>
      <c r="E16" s="865">
        <v>3336</v>
      </c>
      <c r="F16" s="868"/>
      <c r="G16" s="865">
        <v>1135</v>
      </c>
      <c r="H16" s="865">
        <v>685</v>
      </c>
      <c r="I16" s="865">
        <v>697</v>
      </c>
      <c r="J16" s="865">
        <v>819</v>
      </c>
    </row>
    <row r="17" spans="1:10" s="421" customFormat="1" ht="22.5" customHeight="1">
      <c r="A17" s="758" t="s">
        <v>152</v>
      </c>
      <c r="B17" s="758"/>
      <c r="C17" s="778">
        <v>5239</v>
      </c>
      <c r="D17" s="861"/>
      <c r="E17" s="772">
        <v>21592</v>
      </c>
      <c r="F17" s="861"/>
      <c r="G17" s="772">
        <v>5675</v>
      </c>
      <c r="H17" s="772">
        <v>5273</v>
      </c>
      <c r="I17" s="772">
        <v>5275</v>
      </c>
      <c r="J17" s="772">
        <v>5369</v>
      </c>
    </row>
    <row r="18" spans="1:10" s="512" customFormat="1" ht="22.5" customHeight="1">
      <c r="A18" s="863" t="s">
        <v>151</v>
      </c>
      <c r="B18" s="863"/>
      <c r="C18" s="869">
        <v>5246</v>
      </c>
      <c r="D18" s="868"/>
      <c r="E18" s="870">
        <v>21619</v>
      </c>
      <c r="F18" s="868"/>
      <c r="G18" s="870">
        <v>5681</v>
      </c>
      <c r="H18" s="870">
        <v>5280</v>
      </c>
      <c r="I18" s="870">
        <v>5283</v>
      </c>
      <c r="J18" s="870">
        <v>5375</v>
      </c>
    </row>
    <row r="19" spans="1:10" s="421" customFormat="1" ht="22.5" customHeight="1">
      <c r="A19" s="426" t="s">
        <v>89</v>
      </c>
      <c r="B19" s="426"/>
      <c r="C19" s="839">
        <v>-2847</v>
      </c>
      <c r="D19" s="426"/>
      <c r="E19" s="784">
        <v>-11788</v>
      </c>
      <c r="F19" s="426"/>
      <c r="G19" s="784">
        <v>-3245</v>
      </c>
      <c r="H19" s="784">
        <v>-2812</v>
      </c>
      <c r="I19" s="784">
        <v>-2804</v>
      </c>
      <c r="J19" s="784">
        <v>-2927</v>
      </c>
    </row>
    <row r="20" spans="1:10" s="421" customFormat="1" ht="23.25">
      <c r="A20" s="427" t="s">
        <v>77</v>
      </c>
      <c r="B20" s="427"/>
      <c r="C20" s="840">
        <v>2399</v>
      </c>
      <c r="D20" s="426"/>
      <c r="E20" s="871">
        <v>9831</v>
      </c>
      <c r="F20" s="426"/>
      <c r="G20" s="871">
        <v>2436</v>
      </c>
      <c r="H20" s="871">
        <v>2468</v>
      </c>
      <c r="I20" s="871">
        <v>2479</v>
      </c>
      <c r="J20" s="871">
        <v>2448</v>
      </c>
    </row>
    <row r="21" spans="1:10" s="872" customFormat="1" ht="23.25">
      <c r="A21" s="423" t="s">
        <v>142</v>
      </c>
      <c r="B21" s="424"/>
      <c r="C21" s="989">
        <v>0.45730080060998857</v>
      </c>
      <c r="D21" s="423"/>
      <c r="E21" s="873">
        <v>0.45473888709005966</v>
      </c>
      <c r="F21" s="423"/>
      <c r="G21" s="873">
        <v>0.42879774687555006</v>
      </c>
      <c r="H21" s="873">
        <v>0.46700000000000003</v>
      </c>
      <c r="I21" s="873">
        <v>0.46924096157486278</v>
      </c>
      <c r="J21" s="873">
        <v>0.45500000000000002</v>
      </c>
    </row>
    <row r="22" spans="1:10" s="421" customFormat="1" ht="12.75" customHeight="1">
      <c r="A22" s="427"/>
      <c r="B22" s="900"/>
      <c r="C22" s="988"/>
      <c r="D22" s="426"/>
      <c r="E22" s="772"/>
      <c r="F22" s="426"/>
      <c r="G22" s="772"/>
      <c r="H22" s="772"/>
      <c r="I22" s="772"/>
      <c r="J22" s="772"/>
    </row>
    <row r="23" spans="1:10" s="421" customFormat="1" ht="22.5" customHeight="1">
      <c r="A23" s="426" t="s">
        <v>62</v>
      </c>
      <c r="B23" s="425"/>
      <c r="C23" s="778">
        <v>704</v>
      </c>
      <c r="D23" s="425"/>
      <c r="E23" s="772">
        <v>3746</v>
      </c>
      <c r="F23" s="426"/>
      <c r="G23" s="874">
        <v>907</v>
      </c>
      <c r="H23" s="772">
        <v>919</v>
      </c>
      <c r="I23" s="772">
        <v>945</v>
      </c>
      <c r="J23" s="772">
        <v>975</v>
      </c>
    </row>
    <row r="24" spans="1:10" s="875" customFormat="1" ht="23.25">
      <c r="A24" s="790" t="s">
        <v>109</v>
      </c>
      <c r="B24" s="990"/>
      <c r="C24" s="791">
        <v>0.1341974837971788</v>
      </c>
      <c r="D24" s="793"/>
      <c r="E24" s="792">
        <v>0.17299999999999999</v>
      </c>
      <c r="F24" s="792"/>
      <c r="G24" s="792">
        <v>0.16</v>
      </c>
      <c r="H24" s="792">
        <v>0.17405303030303029</v>
      </c>
      <c r="I24" s="792">
        <v>0.17899999999999999</v>
      </c>
      <c r="J24" s="792">
        <v>0.18099999999999999</v>
      </c>
    </row>
    <row r="25" spans="1:10" s="862" customFormat="1" ht="23.25">
      <c r="C25" s="866"/>
    </row>
    <row r="26" spans="1:10" ht="15" customHeight="1"/>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sheetData>
  <mergeCells count="1">
    <mergeCell ref="A4:B4"/>
  </mergeCells>
  <printOptions horizontalCentered="1"/>
  <pageMargins left="0.51181102362204722" right="0.51181102362204722" top="0.51181102362204722" bottom="0.51181102362204722" header="0.51181102362204722" footer="0.51181102362204722"/>
  <pageSetup scale="56" firstPageNumber="2" fitToHeight="0" orientation="landscape" useFirstPageNumber="1" r:id="rId1"/>
  <headerFooter scaleWithDoc="0">
    <oddFooter>&amp;R&amp;"Helvetica,Regular"&amp;7BCE Supplementary Financial Information - First Quarter 2025 Page 7</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75777"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75777" r:id="rId6" name="FPMExcelClientSheetOptionstb1"/>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theme="6" tint="0.59999389629810485"/>
    <pageSetUpPr fitToPage="1"/>
  </sheetPr>
  <dimension ref="A1:V66"/>
  <sheetViews>
    <sheetView view="pageBreakPreview" zoomScale="80" zoomScaleNormal="70" zoomScaleSheetLayoutView="80" workbookViewId="0">
      <selection activeCell="A24" sqref="A24"/>
    </sheetView>
  </sheetViews>
  <sheetFormatPr defaultColWidth="8.85546875" defaultRowHeight="16.5" outlineLevelRow="1" outlineLevelCol="1"/>
  <cols>
    <col min="1" max="1" width="96.140625" style="22" customWidth="1"/>
    <col min="2" max="3" width="13" style="40" customWidth="1"/>
    <col min="4" max="4" width="1.85546875" style="40" customWidth="1"/>
    <col min="5" max="6" width="13" style="40" customWidth="1"/>
    <col min="7" max="7" width="1.85546875" style="121" customWidth="1"/>
    <col min="8" max="9" width="13" style="40" customWidth="1" outlineLevel="1"/>
    <col min="10" max="10" width="1.85546875" style="22" customWidth="1" outlineLevel="1"/>
    <col min="11" max="12" width="13" style="22" customWidth="1" outlineLevel="1"/>
    <col min="13" max="13" width="3.42578125" style="22" customWidth="1"/>
    <col min="14" max="14" width="13.140625" style="22" customWidth="1"/>
    <col min="15" max="15" width="12.5703125" style="22" customWidth="1"/>
    <col min="16" max="16" width="1.5703125" style="22" customWidth="1"/>
    <col min="17" max="18" width="12.5703125" style="22" customWidth="1"/>
    <col min="19" max="19" width="11.28515625" style="22" bestFit="1" customWidth="1"/>
    <col min="20" max="20" width="10.5703125" style="106" bestFit="1" customWidth="1"/>
    <col min="21" max="21" width="8.85546875" style="22"/>
    <col min="22" max="22" width="10.140625" style="22" bestFit="1" customWidth="1"/>
    <col min="23" max="16384" width="8.85546875" style="22"/>
  </cols>
  <sheetData>
    <row r="1" spans="1:22" ht="23.25">
      <c r="F1" s="55"/>
      <c r="G1" s="85"/>
      <c r="H1" s="16"/>
      <c r="I1" s="16"/>
      <c r="J1" s="16"/>
      <c r="K1" s="16"/>
      <c r="L1" s="55" t="s">
        <v>235</v>
      </c>
      <c r="M1" s="16"/>
      <c r="N1" s="16"/>
      <c r="O1" s="15"/>
      <c r="P1"/>
      <c r="Q1"/>
      <c r="R1"/>
      <c r="S1"/>
      <c r="T1"/>
    </row>
    <row r="2" spans="1:22" ht="18" customHeight="1">
      <c r="F2" s="86"/>
      <c r="G2" s="85"/>
      <c r="H2" s="16"/>
      <c r="I2" s="16"/>
      <c r="J2" s="16"/>
      <c r="K2" s="16"/>
      <c r="L2" s="86" t="s">
        <v>193</v>
      </c>
      <c r="M2" s="16"/>
      <c r="N2" s="16"/>
      <c r="O2" s="15"/>
      <c r="P2"/>
      <c r="Q2"/>
      <c r="R2"/>
      <c r="S2"/>
      <c r="T2"/>
    </row>
    <row r="3" spans="1:22" ht="16.5" customHeight="1">
      <c r="G3" s="85"/>
      <c r="H3" s="16"/>
      <c r="I3" s="16"/>
      <c r="J3" s="16"/>
      <c r="K3" s="16"/>
      <c r="L3" s="16"/>
      <c r="M3" s="16"/>
      <c r="N3" s="16"/>
      <c r="O3" s="15"/>
      <c r="P3"/>
      <c r="Q3"/>
      <c r="R3"/>
      <c r="S3"/>
      <c r="T3"/>
    </row>
    <row r="4" spans="1:22" ht="15.75" customHeight="1" thickBot="1">
      <c r="B4" s="87"/>
      <c r="C4" s="87"/>
      <c r="D4" s="87"/>
      <c r="E4" s="87"/>
      <c r="F4" s="87"/>
      <c r="G4" s="85"/>
      <c r="H4" s="16"/>
      <c r="I4" s="16"/>
      <c r="J4" s="16"/>
      <c r="K4" s="16"/>
      <c r="L4" s="16"/>
      <c r="M4" s="16"/>
      <c r="N4" s="16"/>
      <c r="O4" s="15"/>
      <c r="P4"/>
      <c r="Q4"/>
      <c r="R4"/>
      <c r="S4"/>
      <c r="T4"/>
    </row>
    <row r="5" spans="1:22" ht="33.75" customHeight="1" thickTop="1">
      <c r="A5" s="504" t="s">
        <v>63</v>
      </c>
      <c r="B5" s="505" t="s">
        <v>249</v>
      </c>
      <c r="C5" s="506" t="s">
        <v>250</v>
      </c>
      <c r="D5" s="48"/>
      <c r="E5" s="507" t="s">
        <v>24</v>
      </c>
      <c r="F5" s="507" t="s">
        <v>23</v>
      </c>
      <c r="G5" s="85"/>
      <c r="H5" s="505" t="s">
        <v>251</v>
      </c>
      <c r="I5" s="506" t="s">
        <v>205</v>
      </c>
      <c r="J5" s="48"/>
      <c r="K5" s="507" t="s">
        <v>24</v>
      </c>
      <c r="L5" s="507" t="s">
        <v>23</v>
      </c>
      <c r="M5" s="16"/>
      <c r="N5" s="16"/>
      <c r="O5" s="15"/>
      <c r="P5"/>
      <c r="Q5"/>
      <c r="R5"/>
      <c r="S5"/>
      <c r="T5"/>
    </row>
    <row r="6" spans="1:22" ht="12" customHeight="1">
      <c r="B6" s="88"/>
      <c r="C6" s="22"/>
      <c r="D6" s="22"/>
      <c r="E6" s="22"/>
      <c r="F6" s="22"/>
      <c r="G6" s="85"/>
      <c r="H6" s="88"/>
      <c r="I6" s="22"/>
      <c r="M6" s="15"/>
      <c r="N6" s="15"/>
      <c r="O6" s="15"/>
      <c r="P6"/>
      <c r="Q6"/>
      <c r="R6"/>
      <c r="S6"/>
      <c r="T6"/>
    </row>
    <row r="7" spans="1:22" s="91" customFormat="1" ht="15.75" customHeight="1">
      <c r="A7" s="89" t="s">
        <v>162</v>
      </c>
      <c r="B7" s="90"/>
      <c r="G7" s="92"/>
      <c r="H7" s="90"/>
      <c r="M7" s="15"/>
      <c r="N7" s="15"/>
      <c r="O7" s="15"/>
      <c r="P7"/>
      <c r="Q7"/>
      <c r="R7"/>
      <c r="S7"/>
      <c r="T7"/>
    </row>
    <row r="8" spans="1:22" ht="15.75" customHeight="1">
      <c r="A8" s="93" t="s">
        <v>83</v>
      </c>
      <c r="B8" s="94" t="e">
        <f>'BCE Inc. Seg Info HIST p5'!G23</f>
        <v>#VALUE!</v>
      </c>
      <c r="C8" s="95">
        <f>'BCE Inc. Seg Info HIST p5'!N23</f>
        <v>2475</v>
      </c>
      <c r="D8" s="60"/>
      <c r="E8" s="95" t="e">
        <f>B8-C8</f>
        <v>#VALUE!</v>
      </c>
      <c r="F8" s="408" t="e">
        <f>IF(OR((+E8/(ABS(C8)))&gt;100%,(+E8/(ABS(C8)))&lt;-100%),"n.m.",(+E8/(ABS(C8))))</f>
        <v>#VALUE!</v>
      </c>
      <c r="G8" s="85"/>
      <c r="H8" s="94" t="e">
        <f>'BCE Inc. Seg Info HIST p5'!E23</f>
        <v>#VALUE!</v>
      </c>
      <c r="I8" s="95">
        <f>'BCE Inc. Seg Info HIST p5'!O23+'BCE Inc. Seg Info HIST p5'!P23+'BCE Inc. Seg Info HIST p5'!Q23+'BCE Inc. Seg Info HIST p5'!N23</f>
        <v>8999</v>
      </c>
      <c r="J8" s="60"/>
      <c r="K8" s="95" t="e">
        <f>H8-I8</f>
        <v>#VALUE!</v>
      </c>
      <c r="L8" s="408" t="e">
        <f>IF(OR((+K8/(ABS(I8)))&gt;100%,(+K8/(ABS(I8)))&lt;-100%),"n.m.",(+K8/(ABS(I8))))</f>
        <v>#VALUE!</v>
      </c>
      <c r="M8" s="15"/>
      <c r="N8" s="15"/>
      <c r="O8" s="15"/>
      <c r="P8"/>
      <c r="Q8"/>
      <c r="R8"/>
      <c r="S8"/>
      <c r="T8"/>
    </row>
    <row r="9" spans="1:22" ht="15.75" customHeight="1">
      <c r="A9" s="93" t="s">
        <v>84</v>
      </c>
      <c r="B9" s="94" t="e">
        <f>'BCE Inc. Seg Info HIST p5'!G24</f>
        <v>#VALUE!</v>
      </c>
      <c r="C9" s="95">
        <f>'BCE Inc. Seg Info HIST p5'!N24</f>
        <v>3079</v>
      </c>
      <c r="D9" s="60"/>
      <c r="E9" s="95" t="e">
        <f>B9-C9</f>
        <v>#VALUE!</v>
      </c>
      <c r="F9" s="408" t="e">
        <f>IF(OR((+E9/(ABS(C9)))&gt;100%,(+E9/(ABS(C9)))&lt;-100%),"n.m.",(+E9/(ABS(C9))))</f>
        <v>#VALUE!</v>
      </c>
      <c r="G9" s="85"/>
      <c r="H9" s="94" t="e">
        <f>'BCE Inc. Seg Info HIST p5'!E24</f>
        <v>#VALUE!</v>
      </c>
      <c r="I9" s="95">
        <f>'BCE Inc. Seg Info HIST p5'!O24+'BCE Inc. Seg Info HIST p5'!P24+'BCE Inc. Seg Info HIST p5'!Q24+'BCE Inc. Seg Info HIST p5'!N24</f>
        <v>12178</v>
      </c>
      <c r="J9" s="60"/>
      <c r="K9" s="95" t="e">
        <f>H9-I9</f>
        <v>#VALUE!</v>
      </c>
      <c r="L9" s="408" t="e">
        <f>IF(OR((+K9/(ABS(I9)))&gt;100%,(+K9/(ABS(I9)))&lt;-100%),"n.m.",(+K9/(ABS(I9))))</f>
        <v>#VALUE!</v>
      </c>
      <c r="M9" s="15"/>
      <c r="N9" s="15"/>
      <c r="O9" s="15"/>
      <c r="P9"/>
      <c r="Q9"/>
      <c r="R9"/>
      <c r="S9"/>
      <c r="T9"/>
    </row>
    <row r="10" spans="1:22" ht="15.75" customHeight="1">
      <c r="A10" s="93" t="s">
        <v>85</v>
      </c>
      <c r="B10" s="94" t="e">
        <f>'BCE Inc. Seg Info HIST p5'!G25</f>
        <v>#VALUE!</v>
      </c>
      <c r="C10" s="95">
        <f>'BCE Inc. Seg Info HIST p5'!N25</f>
        <v>849</v>
      </c>
      <c r="D10" s="60"/>
      <c r="E10" s="95" t="e">
        <f>B10-C10</f>
        <v>#VALUE!</v>
      </c>
      <c r="F10" s="408" t="e">
        <f>IF(OR((+E10/(ABS(C10)))&gt;100%,(+E10/(ABS(C10)))&lt;-100%),"n.m.",(+E10/(ABS(C10))))</f>
        <v>#VALUE!</v>
      </c>
      <c r="G10" s="85"/>
      <c r="H10" s="94" t="e">
        <f>'BCE Inc. Seg Info HIST p5'!E25</f>
        <v>#VALUE!</v>
      </c>
      <c r="I10" s="95">
        <f>'BCE Inc. Seg Info HIST p5'!O25+'BCE Inc. Seg Info HIST p5'!P25+'BCE Inc. Seg Info HIST p5'!Q25+'BCE Inc. Seg Info HIST p5'!N25</f>
        <v>3036</v>
      </c>
      <c r="J10" s="60"/>
      <c r="K10" s="95" t="e">
        <f>H10-I10</f>
        <v>#VALUE!</v>
      </c>
      <c r="L10" s="408" t="e">
        <f>IF(OR((+K10/(ABS(I10)))&gt;100%,(+K10/(ABS(I10)))&lt;-100%),"n.m.",(+K10/(ABS(I10))))</f>
        <v>#VALUE!</v>
      </c>
      <c r="M10" s="15"/>
      <c r="N10" s="15"/>
      <c r="O10" s="15"/>
      <c r="P10"/>
      <c r="Q10"/>
      <c r="R10"/>
      <c r="S10"/>
      <c r="T10"/>
    </row>
    <row r="11" spans="1:22" ht="15.75" customHeight="1">
      <c r="A11" s="96" t="s">
        <v>86</v>
      </c>
      <c r="B11" s="94" t="e">
        <f>'BCE Inc. Seg Info HIST p5'!G26</f>
        <v>#VALUE!</v>
      </c>
      <c r="C11" s="97">
        <f>'BCE Inc. Seg Info HIST p5'!N26</f>
        <v>-194</v>
      </c>
      <c r="D11" s="60"/>
      <c r="E11" s="97" t="e">
        <f>B11-C11</f>
        <v>#VALUE!</v>
      </c>
      <c r="F11" s="408" t="e">
        <f>IF(OR((+E11/(ABS(C11)))&gt;100%,(+E11/(ABS(C11)))&lt;-100%),"n.m.",(+E11/(ABS(C11))))</f>
        <v>#VALUE!</v>
      </c>
      <c r="G11" s="85"/>
      <c r="H11" s="94" t="e">
        <f>'BCE Inc. Seg Info HIST p5'!E26</f>
        <v>#VALUE!</v>
      </c>
      <c r="I11" s="97">
        <f>'BCE Inc. Seg Info HIST p5'!O26+'BCE Inc. Seg Info HIST p5'!P26+'BCE Inc. Seg Info HIST p5'!Q26+'BCE Inc. Seg Info HIST p5'!N26</f>
        <v>-764</v>
      </c>
      <c r="J11" s="60"/>
      <c r="K11" s="97" t="e">
        <f>H11-I11</f>
        <v>#VALUE!</v>
      </c>
      <c r="L11" s="408" t="e">
        <f>IF(OR((+K11/(ABS(I11)))&gt;100%,(+K11/(ABS(I11)))&lt;-100%),"n.m.",(+K11/(ABS(I11))))</f>
        <v>#VALUE!</v>
      </c>
      <c r="M11" s="15"/>
      <c r="N11" s="15"/>
      <c r="O11" s="15"/>
      <c r="P11"/>
      <c r="Q11"/>
      <c r="R11"/>
      <c r="S11"/>
      <c r="T11"/>
    </row>
    <row r="12" spans="1:22" ht="15.75" customHeight="1">
      <c r="A12" s="40" t="s">
        <v>0</v>
      </c>
      <c r="B12" s="98" t="e">
        <f>'BCE Inc. Seg Info HIST p5'!G27</f>
        <v>#VALUE!</v>
      </c>
      <c r="C12" s="99">
        <f>'BCE Inc. Seg Info HIST p5'!N27</f>
        <v>6209</v>
      </c>
      <c r="D12" s="60"/>
      <c r="E12" s="99" t="e">
        <f>B12-C12</f>
        <v>#VALUE!</v>
      </c>
      <c r="F12" s="409" t="e">
        <f>IF(OR((+E12/(ABS(C12)))&gt;100%,(+E12/(ABS(C12)))&lt;-100%),"n.m.",(+E12/(ABS(C12))))</f>
        <v>#VALUE!</v>
      </c>
      <c r="G12" s="85"/>
      <c r="H12" s="98" t="e">
        <f>'BCE Inc. Seg Info HIST p5'!E27</f>
        <v>#VALUE!</v>
      </c>
      <c r="I12" s="99">
        <f>'BCE Inc. Seg Info HIST p5'!O27+'BCE Inc. Seg Info HIST p5'!P27+'BCE Inc. Seg Info HIST p5'!Q27+'BCE Inc. Seg Info HIST p5'!N27</f>
        <v>23449</v>
      </c>
      <c r="J12" s="60"/>
      <c r="K12" s="99" t="e">
        <f>H12-I12</f>
        <v>#VALUE!</v>
      </c>
      <c r="L12" s="409" t="e">
        <f>IF(OR((+K12/(ABS(I12)))&gt;100%,(+K12/(ABS(I12)))&lt;-100%),"n.m.",(+K12/(ABS(I12))))</f>
        <v>#VALUE!</v>
      </c>
      <c r="M12" s="15"/>
      <c r="N12" s="15"/>
      <c r="O12" s="15"/>
      <c r="P12"/>
      <c r="Q12"/>
      <c r="R12"/>
      <c r="S12"/>
      <c r="T12"/>
    </row>
    <row r="13" spans="1:22" ht="8.25" customHeight="1">
      <c r="A13" s="40"/>
      <c r="B13" s="94"/>
      <c r="C13" s="95"/>
      <c r="D13" s="100"/>
      <c r="E13" s="101"/>
      <c r="F13" s="102"/>
      <c r="G13" s="85"/>
      <c r="H13" s="94"/>
      <c r="I13" s="95"/>
      <c r="J13" s="100"/>
      <c r="K13" s="101"/>
      <c r="L13" s="102"/>
      <c r="M13" s="15"/>
      <c r="N13" s="15"/>
      <c r="O13" s="15"/>
      <c r="P13"/>
      <c r="Q13"/>
      <c r="R13"/>
      <c r="S13"/>
      <c r="T13"/>
      <c r="U13" s="103"/>
      <c r="V13" s="103"/>
    </row>
    <row r="14" spans="1:22" s="91" customFormat="1" ht="15.75" customHeight="1">
      <c r="A14" s="89" t="s">
        <v>89</v>
      </c>
      <c r="B14" s="104"/>
      <c r="C14" s="105"/>
      <c r="D14" s="105"/>
      <c r="E14" s="105"/>
      <c r="F14" s="415"/>
      <c r="G14" s="92"/>
      <c r="H14" s="104"/>
      <c r="I14" s="105"/>
      <c r="J14" s="105"/>
      <c r="K14" s="105"/>
      <c r="L14" s="415"/>
      <c r="M14" s="15"/>
      <c r="N14" s="15"/>
      <c r="O14" s="15"/>
      <c r="P14"/>
      <c r="Q14"/>
      <c r="R14"/>
      <c r="S14"/>
      <c r="T14"/>
    </row>
    <row r="15" spans="1:22" ht="15.75" customHeight="1">
      <c r="A15" s="93" t="s">
        <v>83</v>
      </c>
      <c r="B15" s="94" t="e">
        <f>'BCE Inc. Seg Info HIST p5'!G30</f>
        <v>#VALUE!</v>
      </c>
      <c r="C15" s="95">
        <f>'BCE Inc. Seg Info HIST p5'!N30</f>
        <v>-1524</v>
      </c>
      <c r="D15" s="60"/>
      <c r="E15" s="95" t="e">
        <f>B15-C15</f>
        <v>#VALUE!</v>
      </c>
      <c r="F15" s="408" t="e">
        <f>IF(OR((+E15/(ABS(C15)))&gt;100%,(+E15/(ABS(C15)))&lt;-100%),"n.m.",(+E15/(ABS(C15))))</f>
        <v>#VALUE!</v>
      </c>
      <c r="G15" s="85"/>
      <c r="H15" s="94" t="e">
        <f>'BCE Inc. Seg Info HIST p5'!E30</f>
        <v>#VALUE!</v>
      </c>
      <c r="I15" s="95">
        <f>'BCE Inc. Seg Info HIST p5'!O30+'BCE Inc. Seg Info HIST p5'!P30+'BCE Inc. Seg Info HIST p5'!Q30+'BCE Inc. Seg Info HIST p5'!N30</f>
        <v>-5146</v>
      </c>
      <c r="J15" s="60"/>
      <c r="K15" s="95" t="e">
        <f>H15-I15</f>
        <v>#VALUE!</v>
      </c>
      <c r="L15" s="408" t="e">
        <f>IF(OR((+K15/(ABS(I15)))&gt;100%,(+K15/(ABS(I15)))&lt;-100%),"n.m.",(+K15/(ABS(I15))))</f>
        <v>#VALUE!</v>
      </c>
      <c r="M15" s="15"/>
      <c r="N15" s="15"/>
      <c r="O15" s="15"/>
      <c r="P15"/>
      <c r="Q15"/>
      <c r="R15"/>
      <c r="S15"/>
      <c r="T15"/>
      <c r="V15" s="103"/>
    </row>
    <row r="16" spans="1:22" ht="15.75" customHeight="1">
      <c r="A16" s="93" t="s">
        <v>84</v>
      </c>
      <c r="B16" s="443" t="e">
        <f>'BCE Inc. Seg Info HIST p5'!G31</f>
        <v>#VALUE!</v>
      </c>
      <c r="C16" s="444">
        <f>'BCE Inc. Seg Info HIST p5'!N31</f>
        <v>-1753</v>
      </c>
      <c r="D16" s="119"/>
      <c r="E16" s="444" t="e">
        <f>B16-C16</f>
        <v>#VALUE!</v>
      </c>
      <c r="F16" s="446" t="e">
        <f>IF(OR((+E16/(ABS(C16)))&gt;100%,(+E16/(ABS(C16)))&lt;-100%),"n.m.",(+E16/(ABS(C16))))</f>
        <v>#VALUE!</v>
      </c>
      <c r="G16" s="85"/>
      <c r="H16" s="443" t="e">
        <f>'BCE Inc. Seg Info HIST p5'!E31</f>
        <v>#VALUE!</v>
      </c>
      <c r="I16" s="444">
        <f>'BCE Inc. Seg Info HIST p5'!O31+'BCE Inc. Seg Info HIST p5'!P31+'BCE Inc. Seg Info HIST p5'!Q31+'BCE Inc. Seg Info HIST p5'!N31</f>
        <v>-6863</v>
      </c>
      <c r="J16" s="119"/>
      <c r="K16" s="444" t="e">
        <f>H16-I16</f>
        <v>#VALUE!</v>
      </c>
      <c r="L16" s="446" t="e">
        <f>IF(OR((+K16/(ABS(I16)))&gt;100%,(+K16/(ABS(I16)))&lt;-100%),"n.m.",(+K16/(ABS(I16))))</f>
        <v>#VALUE!</v>
      </c>
      <c r="M16" s="15"/>
      <c r="N16" s="15"/>
      <c r="O16" s="15"/>
      <c r="P16"/>
      <c r="Q16"/>
      <c r="R16"/>
      <c r="S16"/>
      <c r="T16"/>
    </row>
    <row r="17" spans="1:22" ht="15.75" customHeight="1">
      <c r="A17" s="93" t="s">
        <v>85</v>
      </c>
      <c r="B17" s="443" t="e">
        <f>'BCE Inc. Seg Info HIST p5'!G32</f>
        <v>#VALUE!</v>
      </c>
      <c r="C17" s="444">
        <f>'BCE Inc. Seg Info HIST p5'!N32</f>
        <v>-696</v>
      </c>
      <c r="D17" s="119"/>
      <c r="E17" s="444" t="e">
        <f>B17-C17</f>
        <v>#VALUE!</v>
      </c>
      <c r="F17" s="446" t="e">
        <f>IF(OR((+E17/(ABS(C17)))&gt;100%,(+E17/(ABS(C17)))&lt;-100%),"n.m.",(+E17/(ABS(C17))))</f>
        <v>#VALUE!</v>
      </c>
      <c r="G17" s="85"/>
      <c r="H17" s="443" t="e">
        <f>'BCE Inc. Seg Info HIST p5'!E32</f>
        <v>#VALUE!</v>
      </c>
      <c r="I17" s="444">
        <f>'BCE Inc. Seg Info HIST p5'!O32+'BCE Inc. Seg Info HIST p5'!P32+'BCE Inc. Seg Info HIST p5'!Q32+'BCE Inc. Seg Info HIST p5'!N32</f>
        <v>-2311</v>
      </c>
      <c r="J17" s="119"/>
      <c r="K17" s="444" t="e">
        <f>H17-I17</f>
        <v>#VALUE!</v>
      </c>
      <c r="L17" s="446" t="e">
        <f>IF(OR((+K17/(ABS(I17)))&gt;100%,(+K17/(ABS(I17)))&lt;-100%),"n.m.",(+K17/(ABS(I17))))</f>
        <v>#VALUE!</v>
      </c>
      <c r="M17" s="15"/>
      <c r="N17" s="15"/>
      <c r="O17" s="15"/>
      <c r="P17"/>
      <c r="Q17"/>
      <c r="R17"/>
      <c r="S17"/>
      <c r="T17"/>
      <c r="V17" s="106"/>
    </row>
    <row r="18" spans="1:22" ht="15.75" customHeight="1">
      <c r="A18" s="96" t="s">
        <v>86</v>
      </c>
      <c r="B18" s="443" t="e">
        <f>'BCE Inc. Seg Info HIST p5'!G33</f>
        <v>#VALUE!</v>
      </c>
      <c r="C18" s="827">
        <f>'BCE Inc. Seg Info HIST p5'!N33</f>
        <v>194</v>
      </c>
      <c r="D18" s="119"/>
      <c r="E18" s="827" t="e">
        <f>B18-C18</f>
        <v>#VALUE!</v>
      </c>
      <c r="F18" s="446" t="e">
        <f>IF(OR((+E18/(ABS(C18)))&gt;100%,(+E18/(ABS(C18)))&lt;-100%),"n.m.",(+E18/(ABS(C18))))</f>
        <v>#VALUE!</v>
      </c>
      <c r="G18" s="85"/>
      <c r="H18" s="443" t="e">
        <f>'BCE Inc. Seg Info HIST p5'!E33</f>
        <v>#VALUE!</v>
      </c>
      <c r="I18" s="827">
        <f>'BCE Inc. Seg Info HIST p5'!O33+'BCE Inc. Seg Info HIST p5'!P33+'BCE Inc. Seg Info HIST p5'!Q33+'BCE Inc. Seg Info HIST p5'!N33</f>
        <v>764</v>
      </c>
      <c r="J18" s="119"/>
      <c r="K18" s="827" t="e">
        <f>H18-I18</f>
        <v>#VALUE!</v>
      </c>
      <c r="L18" s="446" t="e">
        <f>IF(OR((+K18/(ABS(I18)))&gt;100%,(+K18/(ABS(I18)))&lt;-100%),"n.m.",(+K18/(ABS(I18))))</f>
        <v>#VALUE!</v>
      </c>
      <c r="M18" s="15"/>
      <c r="N18" s="15"/>
      <c r="O18" s="15"/>
      <c r="P18"/>
      <c r="Q18"/>
      <c r="R18"/>
      <c r="S18"/>
      <c r="T18"/>
      <c r="V18" s="106"/>
    </row>
    <row r="19" spans="1:22" ht="15.75" customHeight="1">
      <c r="A19" s="40" t="s">
        <v>0</v>
      </c>
      <c r="B19" s="452" t="e">
        <f>'BCE Inc. Seg Info HIST p5'!G34</f>
        <v>#VALUE!</v>
      </c>
      <c r="C19" s="453">
        <f>'BCE Inc. Seg Info HIST p5'!N34</f>
        <v>-3779</v>
      </c>
      <c r="D19" s="119"/>
      <c r="E19" s="453" t="e">
        <f>B19-C19</f>
        <v>#VALUE!</v>
      </c>
      <c r="F19" s="454" t="e">
        <f>IF(OR((+E19/(ABS(C19)))&gt;100%,(+E19/(ABS(C19)))&lt;-100%),"n.m.",(+E19/(ABS(C19))))</f>
        <v>#VALUE!</v>
      </c>
      <c r="G19" s="85"/>
      <c r="H19" s="452" t="e">
        <f>'BCE Inc. Seg Info HIST p5'!E34</f>
        <v>#VALUE!</v>
      </c>
      <c r="I19" s="453">
        <f>'BCE Inc. Seg Info HIST p5'!O34+'BCE Inc. Seg Info HIST p5'!P34+'BCE Inc. Seg Info HIST p5'!Q34+'BCE Inc. Seg Info HIST p5'!N34</f>
        <v>-13556</v>
      </c>
      <c r="J19" s="119"/>
      <c r="K19" s="453" t="e">
        <f>H19-I19</f>
        <v>#VALUE!</v>
      </c>
      <c r="L19" s="454" t="e">
        <f>IF(OR((+K19/(ABS(I19)))&gt;100%,(+K19/(ABS(I19)))&lt;-100%),"n.m.",(+K19/(ABS(I19))))</f>
        <v>#VALUE!</v>
      </c>
      <c r="M19" s="15"/>
      <c r="N19" s="15"/>
      <c r="O19" s="15"/>
      <c r="P19"/>
      <c r="Q19"/>
      <c r="R19"/>
      <c r="S19"/>
      <c r="T19"/>
      <c r="V19" s="106"/>
    </row>
    <row r="20" spans="1:22" s="111" customFormat="1" ht="9" customHeight="1">
      <c r="A20" s="107"/>
      <c r="B20" s="108"/>
      <c r="C20" s="109"/>
      <c r="D20" s="110"/>
      <c r="E20" s="109"/>
      <c r="F20" s="416"/>
      <c r="G20" s="85"/>
      <c r="H20" s="108"/>
      <c r="I20" s="109"/>
      <c r="J20" s="110"/>
      <c r="K20" s="109"/>
      <c r="L20" s="416"/>
      <c r="M20" s="15"/>
      <c r="N20" s="15"/>
      <c r="O20" s="15"/>
      <c r="P20"/>
      <c r="Q20"/>
      <c r="R20"/>
      <c r="S20"/>
      <c r="T20"/>
      <c r="V20" s="103"/>
    </row>
    <row r="21" spans="1:22" s="91" customFormat="1">
      <c r="A21" s="89" t="s">
        <v>77</v>
      </c>
      <c r="B21" s="104"/>
      <c r="C21" s="105"/>
      <c r="D21" s="105"/>
      <c r="E21" s="105"/>
      <c r="F21" s="415"/>
      <c r="G21" s="92"/>
      <c r="H21" s="104"/>
      <c r="I21" s="105"/>
      <c r="J21" s="105"/>
      <c r="K21" s="105"/>
      <c r="L21" s="415"/>
      <c r="M21" s="15"/>
      <c r="N21" s="15"/>
      <c r="O21" s="15"/>
      <c r="P21"/>
      <c r="Q21"/>
      <c r="R21"/>
      <c r="S21"/>
      <c r="T21"/>
    </row>
    <row r="22" spans="1:22" ht="18.75" customHeight="1">
      <c r="A22" s="93" t="s">
        <v>83</v>
      </c>
      <c r="B22" s="94" t="e">
        <f>'BCE Inc. Seg Info HIST p5'!G37</f>
        <v>#VALUE!</v>
      </c>
      <c r="C22" s="95">
        <f>'BCE Inc. Seg Info HIST p5'!N37</f>
        <v>951</v>
      </c>
      <c r="D22" s="60"/>
      <c r="E22" s="95" t="e">
        <f>B22-C22</f>
        <v>#VALUE!</v>
      </c>
      <c r="F22" s="408" t="e">
        <f>IF(OR((+E22/(ABS(C22)))&gt;100%,(+E22/(ABS(C22)))&lt;-100%),"n.m.",(+E22/(ABS(C22))))</f>
        <v>#VALUE!</v>
      </c>
      <c r="G22" s="85"/>
      <c r="H22" s="94" t="e">
        <f>'BCE Inc. Seg Info HIST p5'!E37</f>
        <v>#VALUE!</v>
      </c>
      <c r="I22" s="95">
        <f>'BCE Inc. Seg Info HIST p5'!O37+'BCE Inc. Seg Info HIST p5'!P37+'BCE Inc. Seg Info HIST p5'!Q37+'BCE Inc. Seg Info HIST p5'!N37</f>
        <v>3853</v>
      </c>
      <c r="J22" s="60"/>
      <c r="K22" s="95" t="e">
        <f>H22-I22</f>
        <v>#VALUE!</v>
      </c>
      <c r="L22" s="408" t="e">
        <f>IF(OR((+K22/(ABS(I22)))&gt;100%,(+K22/(ABS(I22)))&lt;-100%),"n.m.",(+K22/(ABS(I22))))</f>
        <v>#VALUE!</v>
      </c>
      <c r="M22" s="15"/>
      <c r="N22" s="15"/>
      <c r="O22" s="15"/>
      <c r="P22"/>
      <c r="Q22"/>
      <c r="R22"/>
      <c r="S22"/>
      <c r="T22"/>
    </row>
    <row r="23" spans="1:22" ht="15.75" customHeight="1">
      <c r="A23" s="112" t="s">
        <v>87</v>
      </c>
      <c r="B23" s="113" t="e">
        <f>'BCE Inc. Seg Info HIST p5'!G38</f>
        <v>#VALUE!</v>
      </c>
      <c r="C23" s="114">
        <f>'BCE Inc. Seg Info HIST p5'!N38</f>
        <v>0.38400000000000001</v>
      </c>
      <c r="D23" s="115"/>
      <c r="E23" s="116"/>
      <c r="F23" s="414" t="e">
        <f>((ROUND(B23,3)-ROUND(C23,3))*100)</f>
        <v>#VALUE!</v>
      </c>
      <c r="G23" s="85"/>
      <c r="H23" s="113" t="e">
        <f>'BCE Inc. Seg Info HIST p5'!E38</f>
        <v>#VALUE!</v>
      </c>
      <c r="I23" s="114">
        <f>I22/I8</f>
        <v>0.42815868429825538</v>
      </c>
      <c r="J23" s="115"/>
      <c r="K23" s="116"/>
      <c r="L23" s="414" t="e">
        <f>((ROUND(H23,3)-ROUND(I23,3))*100)</f>
        <v>#VALUE!</v>
      </c>
      <c r="M23" s="15"/>
      <c r="N23" s="15"/>
      <c r="O23" s="15"/>
      <c r="P23"/>
      <c r="Q23"/>
      <c r="R23"/>
      <c r="S23"/>
      <c r="T23"/>
      <c r="V23" s="106"/>
    </row>
    <row r="24" spans="1:22" ht="15.75" customHeight="1">
      <c r="A24" s="93" t="s">
        <v>84</v>
      </c>
      <c r="B24" s="443" t="e">
        <f>'BCE Inc. Seg Info HIST p5'!G39</f>
        <v>#VALUE!</v>
      </c>
      <c r="C24" s="444">
        <f>'BCE Inc. Seg Info HIST p5'!N39</f>
        <v>1326</v>
      </c>
      <c r="D24" s="119"/>
      <c r="E24" s="444" t="e">
        <f>B24-C24</f>
        <v>#VALUE!</v>
      </c>
      <c r="F24" s="446" t="e">
        <f>IF(OR((+E24/(ABS(C24)))&gt;100%,(+E24/(ABS(C24)))&lt;-100%),"n.m.",(+E24/(ABS(C24))))</f>
        <v>#VALUE!</v>
      </c>
      <c r="G24" s="85"/>
      <c r="H24" s="443" t="e">
        <f>'BCE Inc. Seg Info HIST p5'!E39</f>
        <v>#VALUE!</v>
      </c>
      <c r="I24" s="444">
        <f>'BCE Inc. Seg Info HIST p5'!O39+'BCE Inc. Seg Info HIST p5'!P39+'BCE Inc. Seg Info HIST p5'!Q39+'BCE Inc. Seg Info HIST p5'!N39</f>
        <v>5315</v>
      </c>
      <c r="J24" s="119"/>
      <c r="K24" s="444" t="e">
        <f>H24-I24</f>
        <v>#VALUE!</v>
      </c>
      <c r="L24" s="456">
        <v>0</v>
      </c>
      <c r="M24" s="15"/>
      <c r="N24" s="15"/>
      <c r="O24" s="15"/>
      <c r="P24"/>
      <c r="Q24"/>
      <c r="R24"/>
      <c r="S24"/>
      <c r="T24"/>
    </row>
    <row r="25" spans="1:22" ht="15.75" customHeight="1">
      <c r="A25" s="112" t="s">
        <v>88</v>
      </c>
      <c r="B25" s="828" t="e">
        <f>'BCE Inc. Seg Info HIST p5'!G40</f>
        <v>#VALUE!</v>
      </c>
      <c r="C25" s="519">
        <f>'BCE Inc. Seg Info HIST p5'!N40</f>
        <v>0.43099999999999999</v>
      </c>
      <c r="D25" s="449"/>
      <c r="E25" s="829"/>
      <c r="F25" s="451" t="e">
        <f>((ROUND(B25,3)-ROUND(C25,3))*100)</f>
        <v>#VALUE!</v>
      </c>
      <c r="G25" s="85"/>
      <c r="H25" s="828" t="e">
        <f>'BCE Inc. Seg Info HIST p5'!E40</f>
        <v>#VALUE!</v>
      </c>
      <c r="I25" s="519">
        <f>I24/I9</f>
        <v>0.43644276564296269</v>
      </c>
      <c r="J25" s="449"/>
      <c r="K25" s="829"/>
      <c r="L25" s="451" t="e">
        <f>((ROUND(H25,3)-ROUND(I25,3))*100)</f>
        <v>#VALUE!</v>
      </c>
      <c r="M25" s="15"/>
      <c r="N25" s="15"/>
      <c r="O25" s="15"/>
      <c r="P25"/>
      <c r="Q25"/>
      <c r="R25"/>
      <c r="S25"/>
      <c r="T25"/>
    </row>
    <row r="26" spans="1:22" ht="15.75" customHeight="1">
      <c r="A26" s="93" t="s">
        <v>85</v>
      </c>
      <c r="B26" s="443" t="e">
        <f>'BCE Inc. Seg Info HIST p5'!G41</f>
        <v>#VALUE!</v>
      </c>
      <c r="C26" s="444">
        <f>'BCE Inc. Seg Info HIST p5'!N41</f>
        <v>153</v>
      </c>
      <c r="D26" s="312"/>
      <c r="E26" s="444" t="e">
        <f>B26-C26</f>
        <v>#VALUE!</v>
      </c>
      <c r="F26" s="446" t="e">
        <f>IF(OR((+E26/(ABS(C26)))&gt;100%,(+E26/(ABS(C26)))&lt;-100%),"n.m.",(+E26/(ABS(C26))))</f>
        <v>#VALUE!</v>
      </c>
      <c r="G26" s="85"/>
      <c r="H26" s="443" t="e">
        <f>'BCE Inc. Seg Info HIST p5'!E41</f>
        <v>#VALUE!</v>
      </c>
      <c r="I26" s="444">
        <f>'BCE Inc. Seg Info HIST p5'!O41+'BCE Inc. Seg Info HIST p5'!P41+'BCE Inc. Seg Info HIST p5'!Q41+'BCE Inc. Seg Info HIST p5'!N41</f>
        <v>725</v>
      </c>
      <c r="J26" s="312"/>
      <c r="K26" s="444" t="e">
        <f>H26-I26</f>
        <v>#VALUE!</v>
      </c>
      <c r="L26" s="446" t="e">
        <f>IF(OR((+K26/(ABS(I26)))&gt;100%,(+K26/(ABS(I26)))&lt;-100%),"n.m.",(+K26/(ABS(I26))))</f>
        <v>#VALUE!</v>
      </c>
      <c r="M26" s="15"/>
      <c r="N26" s="15"/>
      <c r="O26" s="15"/>
      <c r="P26"/>
      <c r="Q26"/>
      <c r="R26"/>
      <c r="S26"/>
      <c r="T26"/>
    </row>
    <row r="27" spans="1:22" ht="15.75" customHeight="1">
      <c r="A27" s="112" t="s">
        <v>87</v>
      </c>
      <c r="B27" s="448" t="e">
        <f>'BCE Inc. Seg Info HIST p5'!G42</f>
        <v>#VALUE!</v>
      </c>
      <c r="C27" s="519">
        <f>'BCE Inc. Seg Info HIST p5'!N42</f>
        <v>0.18</v>
      </c>
      <c r="D27" s="830"/>
      <c r="E27" s="831"/>
      <c r="F27" s="451" t="e">
        <f>((ROUND(B27,3)-ROUND(C27,3))*100)</f>
        <v>#VALUE!</v>
      </c>
      <c r="G27" s="85"/>
      <c r="H27" s="448" t="e">
        <f>('BCE Inc. Seg Info HIST p5'!E42)</f>
        <v>#VALUE!</v>
      </c>
      <c r="I27" s="519">
        <f>I26/I10</f>
        <v>0.23880105401844531</v>
      </c>
      <c r="J27" s="830"/>
      <c r="K27" s="831"/>
      <c r="L27" s="451" t="e">
        <f>((ROUND(H27,3)-ROUND(I27,3))*100)</f>
        <v>#VALUE!</v>
      </c>
      <c r="M27" s="15"/>
      <c r="N27" s="15"/>
      <c r="O27" s="15"/>
      <c r="P27"/>
      <c r="Q27"/>
      <c r="R27"/>
      <c r="S27"/>
      <c r="T27"/>
    </row>
    <row r="28" spans="1:22" ht="15.75" customHeight="1">
      <c r="A28" s="40" t="s">
        <v>0</v>
      </c>
      <c r="B28" s="452" t="e">
        <f>'BCE Inc. Seg Info HIST p5'!G43</f>
        <v>#VALUE!</v>
      </c>
      <c r="C28" s="453">
        <f>'BCE Inc. Seg Info HIST p5'!N43</f>
        <v>2430</v>
      </c>
      <c r="D28" s="119"/>
      <c r="E28" s="453" t="e">
        <f>B28-C28</f>
        <v>#VALUE!</v>
      </c>
      <c r="F28" s="454" t="e">
        <f>IF(OR((+E28/(ABS(C28)))&gt;100%,(+E28/(ABS(C28)))&lt;-100%),"n.m.",(+E28/(ABS(C28))))</f>
        <v>#VALUE!</v>
      </c>
      <c r="G28" s="85"/>
      <c r="H28" s="452" t="e">
        <f>'BCE Inc. Seg Info HIST p5'!E43</f>
        <v>#VALUE!</v>
      </c>
      <c r="I28" s="453">
        <f>'BCE Inc. Seg Info HIST p5'!O43+'BCE Inc. Seg Info HIST p5'!P43+'BCE Inc. Seg Info HIST p5'!Q43+'BCE Inc. Seg Info HIST p5'!N43</f>
        <v>9893</v>
      </c>
      <c r="J28" s="119"/>
      <c r="K28" s="453" t="e">
        <f>H28-I28</f>
        <v>#VALUE!</v>
      </c>
      <c r="L28" s="454" t="e">
        <f>IF(OR((+K28/(ABS(I28)))&gt;100%,(+K28/(ABS(I28)))&lt;-100%),"n.m.",(+K28/(ABS(I28))))</f>
        <v>#VALUE!</v>
      </c>
      <c r="M28" s="15"/>
      <c r="N28" s="15"/>
      <c r="O28" s="15"/>
      <c r="P28"/>
      <c r="Q28"/>
      <c r="R28"/>
      <c r="S28"/>
      <c r="T28"/>
      <c r="U28" s="106"/>
    </row>
    <row r="29" spans="1:22" ht="15.75" customHeight="1">
      <c r="A29" s="112" t="s">
        <v>87</v>
      </c>
      <c r="B29" s="828" t="e">
        <f>'BCE Inc. Seg Info HIST p5'!G44</f>
        <v>#VALUE!</v>
      </c>
      <c r="C29" s="519">
        <f>'BCE Inc. Seg Info HIST p5'!N44</f>
        <v>0.39100000000000001</v>
      </c>
      <c r="D29" s="449"/>
      <c r="E29" s="444"/>
      <c r="F29" s="456" t="e">
        <f>((ROUND(B29,3)-ROUND(C29,3))*100)</f>
        <v>#VALUE!</v>
      </c>
      <c r="G29" s="85"/>
      <c r="H29" s="828" t="e">
        <f>'BCE Inc. Seg Info HIST p5'!E44</f>
        <v>#VALUE!</v>
      </c>
      <c r="I29" s="519">
        <f>I28/I12</f>
        <v>0.4218943238517634</v>
      </c>
      <c r="J29" s="449"/>
      <c r="K29" s="444"/>
      <c r="L29" s="456" t="e">
        <f>((ROUND(I29,3)-ROUND(H29,3))*100)</f>
        <v>#VALUE!</v>
      </c>
      <c r="M29" s="15"/>
      <c r="N29" s="15"/>
      <c r="O29" s="15"/>
      <c r="P29"/>
      <c r="Q29"/>
      <c r="R29"/>
      <c r="S29"/>
      <c r="T29"/>
    </row>
    <row r="30" spans="1:22" s="111" customFormat="1" ht="10.5" customHeight="1">
      <c r="A30" s="112"/>
      <c r="B30" s="117"/>
      <c r="C30" s="116"/>
      <c r="D30" s="118"/>
      <c r="E30" s="60"/>
      <c r="F30" s="327"/>
      <c r="G30" s="85"/>
      <c r="H30" s="117"/>
      <c r="I30" s="116"/>
      <c r="J30" s="118"/>
      <c r="K30" s="60"/>
      <c r="L30" s="327"/>
      <c r="M30" s="15"/>
      <c r="N30" s="15"/>
      <c r="O30" s="15"/>
      <c r="P30"/>
      <c r="Q30"/>
      <c r="R30"/>
      <c r="S30"/>
      <c r="T30"/>
    </row>
    <row r="31" spans="1:22" s="91" customFormat="1" ht="15.75" customHeight="1">
      <c r="A31" s="89" t="s">
        <v>7</v>
      </c>
      <c r="B31" s="104"/>
      <c r="C31" s="105"/>
      <c r="E31" s="105"/>
      <c r="F31" s="417"/>
      <c r="G31" s="92"/>
      <c r="H31" s="104"/>
      <c r="I31" s="105"/>
      <c r="K31" s="105"/>
      <c r="L31" s="417"/>
      <c r="M31" s="15"/>
      <c r="N31" s="15"/>
      <c r="O31" s="15"/>
      <c r="P31"/>
      <c r="Q31"/>
      <c r="R31"/>
      <c r="S31"/>
      <c r="T31"/>
    </row>
    <row r="32" spans="1:22" ht="15.75" customHeight="1">
      <c r="A32" s="442" t="s">
        <v>83</v>
      </c>
      <c r="B32" s="443">
        <f>+'BCE Inc. Seg Info HIST p5'!G47</f>
        <v>308</v>
      </c>
      <c r="C32" s="444">
        <f>+'BCE Inc. Seg Info HIST p5'!N47</f>
        <v>273</v>
      </c>
      <c r="D32" s="119"/>
      <c r="E32" s="445">
        <f>C32-B32</f>
        <v>-35</v>
      </c>
      <c r="F32" s="446">
        <f>IF(OR((+E32/(ABS(C32)))&gt;100%,(+E32/(ABS(C32)))&lt;-100%),"n.m.",(+E32/(ABS(C32))))</f>
        <v>-0.12820512820512819</v>
      </c>
      <c r="G32" s="536"/>
      <c r="H32" s="443">
        <f>+'BCE Inc. Seg Info HIST p5'!E47</f>
        <v>1084</v>
      </c>
      <c r="I32" s="444">
        <f>'BCE Inc. Seg Info HIST p5'!O47+'BCE Inc. Seg Info HIST p5'!P47+'BCE Inc. Seg Info HIST p5'!Q47+'BCE Inc. Seg Info HIST p5'!N47</f>
        <v>1120</v>
      </c>
      <c r="J32" s="119"/>
      <c r="K32" s="445">
        <f>I32-H32</f>
        <v>36</v>
      </c>
      <c r="L32" s="446">
        <f>IF(OR((+K32/(ABS(I32)))&gt;100%,(+K32/(ABS(I32)))&lt;-100%),"n.m.",(+K32/(ABS(I32))))</f>
        <v>3.214285714285714E-2</v>
      </c>
      <c r="M32" s="16"/>
      <c r="N32" s="16"/>
      <c r="O32" s="16"/>
      <c r="P32" s="85"/>
      <c r="Q32" s="85"/>
      <c r="R32" s="85"/>
      <c r="S32" s="85"/>
      <c r="T32"/>
    </row>
    <row r="33" spans="1:20" ht="18.95" customHeight="1">
      <c r="A33" s="475" t="s">
        <v>239</v>
      </c>
      <c r="B33" s="448" t="e">
        <f>+'BCE Inc. Seg Info HIST p5'!G48</f>
        <v>#VALUE!</v>
      </c>
      <c r="C33" s="519">
        <f>+'BCE Inc. Seg Info HIST p5'!N48</f>
        <v>0.11030303030303031</v>
      </c>
      <c r="D33" s="449"/>
      <c r="E33" s="450"/>
      <c r="F33" s="451" t="e">
        <f>((ROUND(C33,3)-ROUND(B33,3))*100)</f>
        <v>#VALUE!</v>
      </c>
      <c r="G33" s="536"/>
      <c r="H33" s="448" t="e">
        <f>'BCE Inc. Seg Info HIST p5'!E48</f>
        <v>#VALUE!</v>
      </c>
      <c r="I33" s="519">
        <f>I32/I8</f>
        <v>0.12445827314146016</v>
      </c>
      <c r="J33" s="449"/>
      <c r="K33" s="450"/>
      <c r="L33" s="451" t="e">
        <f>((ROUND(I33,3)-ROUND(H33,3))*100)</f>
        <v>#VALUE!</v>
      </c>
      <c r="M33" s="16"/>
      <c r="N33" s="16"/>
      <c r="O33" s="16"/>
      <c r="P33" s="85"/>
      <c r="Q33" s="85"/>
      <c r="R33" s="85"/>
      <c r="S33" s="85"/>
      <c r="T33"/>
    </row>
    <row r="34" spans="1:20">
      <c r="A34" s="442" t="s">
        <v>84</v>
      </c>
      <c r="B34" s="443">
        <f>+'BCE Inc. Seg Info HIST p5'!G49</f>
        <v>1251</v>
      </c>
      <c r="C34" s="444">
        <f>+'BCE Inc. Seg Info HIST p5'!N49</f>
        <v>1141</v>
      </c>
      <c r="D34" s="119"/>
      <c r="E34" s="444">
        <f>C34-B34</f>
        <v>-110</v>
      </c>
      <c r="F34" s="446">
        <f>IF(OR((+E34/(ABS(C34)))&gt;100%,(+E34/(ABS(C34)))&lt;-100%),"n.m.",(+E34/(ABS(C34))))</f>
        <v>-9.6406660823838738E-2</v>
      </c>
      <c r="G34" s="537"/>
      <c r="H34" s="443">
        <f>+'BCE Inc. Seg Info HIST p5'!E49</f>
        <v>3887</v>
      </c>
      <c r="I34" s="444">
        <f>'BCE Inc. Seg Info HIST p5'!O49+'BCE Inc. Seg Info HIST p5'!P49+'BCE Inc. Seg Info HIST p5'!Q49+'BCE Inc. Seg Info HIST p5'!N49</f>
        <v>3612</v>
      </c>
      <c r="J34" s="119"/>
      <c r="K34" s="444">
        <f>I34-H34</f>
        <v>-275</v>
      </c>
      <c r="L34" s="446">
        <f>IF(OR((+K34/(ABS(I34)))&gt;100%,(+K34/(ABS(I34)))&lt;-100%),"n.m.",(+K34/(ABS(I34))))</f>
        <v>-7.6135105204872641E-2</v>
      </c>
      <c r="M34" s="16"/>
      <c r="N34" s="16"/>
      <c r="O34" s="16"/>
      <c r="P34" s="85"/>
      <c r="Q34" s="85"/>
      <c r="R34" s="85"/>
      <c r="S34" s="85"/>
      <c r="T34"/>
    </row>
    <row r="35" spans="1:20" ht="15.75" customHeight="1">
      <c r="A35" s="447" t="s">
        <v>109</v>
      </c>
      <c r="B35" s="448" t="e">
        <f>+'BCE Inc. Seg Info HIST p5'!G50</f>
        <v>#VALUE!</v>
      </c>
      <c r="C35" s="519">
        <f>+'BCE Inc. Seg Info HIST p5'!N50</f>
        <v>0.37057486196817147</v>
      </c>
      <c r="D35" s="449"/>
      <c r="E35" s="119"/>
      <c r="F35" s="451" t="e">
        <f>((ROUND(C35,3)-ROUND(B35,3))*100)</f>
        <v>#VALUE!</v>
      </c>
      <c r="G35" s="537"/>
      <c r="H35" s="448" t="e">
        <f>'BCE Inc. Seg Info HIST p5'!E50</f>
        <v>#VALUE!</v>
      </c>
      <c r="I35" s="519">
        <f>I34/I9</f>
        <v>0.29660042699950728</v>
      </c>
      <c r="J35" s="449"/>
      <c r="K35" s="119"/>
      <c r="L35" s="451" t="e">
        <f>((ROUND(I35,3)-ROUND(H35,3))*100)</f>
        <v>#VALUE!</v>
      </c>
      <c r="M35" s="16"/>
      <c r="N35" s="16"/>
      <c r="O35" s="16"/>
      <c r="P35" s="85"/>
      <c r="Q35" s="85"/>
      <c r="R35" s="85"/>
      <c r="S35" s="85"/>
      <c r="T35"/>
    </row>
    <row r="36" spans="1:20" ht="18.75" customHeight="1">
      <c r="A36" s="442" t="s">
        <v>85</v>
      </c>
      <c r="B36" s="443">
        <f>+'BCE Inc. Seg Info HIST p5'!G51</f>
        <v>79</v>
      </c>
      <c r="C36" s="444">
        <f>+'BCE Inc. Seg Info HIST p5'!N51</f>
        <v>52</v>
      </c>
      <c r="D36" s="449"/>
      <c r="E36" s="120">
        <f>C36-B36</f>
        <v>-27</v>
      </c>
      <c r="F36" s="446">
        <f>IF(OR((+E36/(ABS(C36)))&gt;100%,(+E36/(ABS(C36)))&lt;-100%),"n.m.",(+E36/(ABS(C36))))</f>
        <v>-0.51923076923076927</v>
      </c>
      <c r="G36" s="537"/>
      <c r="H36" s="443">
        <f>+'BCE Inc. Seg Info HIST p5'!E51</f>
        <v>162</v>
      </c>
      <c r="I36" s="444">
        <f>'BCE Inc. Seg Info HIST p5'!O51+'BCE Inc. Seg Info HIST p5'!P51+'BCE Inc. Seg Info HIST p5'!Q51+'BCE Inc. Seg Info HIST p5'!N51</f>
        <v>120</v>
      </c>
      <c r="J36" s="449"/>
      <c r="K36" s="120">
        <f>I36-H36</f>
        <v>-42</v>
      </c>
      <c r="L36" s="446">
        <f>IF(OR((+K36/(ABS(I36)))&gt;100%,(+K36/(ABS(I36)))&lt;-100%),"n.m.",(+K36/(ABS(I36))))</f>
        <v>-0.35</v>
      </c>
      <c r="M36" s="16"/>
      <c r="N36" s="16"/>
      <c r="O36" s="16"/>
      <c r="P36" s="85"/>
      <c r="Q36" s="85"/>
      <c r="R36" s="85"/>
      <c r="S36" s="85"/>
      <c r="T36"/>
    </row>
    <row r="37" spans="1:20" ht="15.75" customHeight="1">
      <c r="A37" s="447" t="s">
        <v>109</v>
      </c>
      <c r="B37" s="448" t="e">
        <f>'BCE Inc. Seg Info HIST p5'!G52</f>
        <v>#VALUE!</v>
      </c>
      <c r="C37" s="520">
        <f>'BCE Inc. Seg Info HIST p5'!N52</f>
        <v>6.1248527679623084E-2</v>
      </c>
      <c r="D37" s="449"/>
      <c r="E37" s="449"/>
      <c r="F37" s="451" t="e">
        <f>((ROUND(C37,3)-ROUND(B37,3))*100)</f>
        <v>#VALUE!</v>
      </c>
      <c r="G37" s="537"/>
      <c r="H37" s="448" t="e">
        <f>'BCE Inc. Seg Info HIST p5'!E52</f>
        <v>#VALUE!</v>
      </c>
      <c r="I37" s="520">
        <f>I36/I10</f>
        <v>3.9525691699604744E-2</v>
      </c>
      <c r="J37" s="449"/>
      <c r="K37" s="449"/>
      <c r="L37" s="451" t="e">
        <f>((ROUND(I37,3)-ROUND(H37,3))*100)</f>
        <v>#VALUE!</v>
      </c>
      <c r="M37" s="16"/>
      <c r="N37" s="16"/>
      <c r="O37" s="16"/>
      <c r="P37" s="85"/>
      <c r="Q37" s="85"/>
      <c r="R37" s="85"/>
      <c r="S37" s="85"/>
      <c r="T37"/>
    </row>
    <row r="38" spans="1:20" ht="15.75" customHeight="1">
      <c r="A38" s="121" t="s">
        <v>0</v>
      </c>
      <c r="B38" s="452">
        <f>'BCE Inc. Seg Info HIST p5'!G53</f>
        <v>1638</v>
      </c>
      <c r="C38" s="453">
        <f>'BCE Inc. Seg Info HIST p5'!N53</f>
        <v>1466</v>
      </c>
      <c r="D38" s="119"/>
      <c r="E38" s="453">
        <f>C38-B38</f>
        <v>-172</v>
      </c>
      <c r="F38" s="454">
        <f>IF(OR((+E38/(ABS(C38)))&gt;100%,(+E38/(ABS(C38)))&lt;-100%),"n.m.",(+E38/(ABS(C38))))</f>
        <v>-0.11732605729877217</v>
      </c>
      <c r="G38" s="537"/>
      <c r="H38" s="452">
        <f>'BCE Inc. Seg Info HIST p5'!E53</f>
        <v>5133</v>
      </c>
      <c r="I38" s="453">
        <f>'BCE Inc. Seg Info HIST p5'!O53+'BCE Inc. Seg Info HIST p5'!P53+'BCE Inc. Seg Info HIST p5'!Q53+'BCE Inc. Seg Info HIST p5'!N53</f>
        <v>4852</v>
      </c>
      <c r="J38" s="119"/>
      <c r="K38" s="453">
        <f>I38-H38</f>
        <v>-281</v>
      </c>
      <c r="L38" s="454">
        <f>IF(OR((+K38/(ABS(I38)))&gt;100%,(+K38/(ABS(I38)))&lt;-100%),"n.m.",(+K38/(ABS(I38))))</f>
        <v>-5.7914262159934046E-2</v>
      </c>
      <c r="M38" s="16"/>
      <c r="N38" s="16"/>
      <c r="O38" s="16"/>
      <c r="P38" s="85"/>
      <c r="Q38" s="85"/>
      <c r="R38" s="85"/>
      <c r="S38" s="85"/>
      <c r="T38"/>
    </row>
    <row r="39" spans="1:20" ht="17.25" thickBot="1">
      <c r="A39" s="447" t="s">
        <v>109</v>
      </c>
      <c r="B39" s="455" t="e">
        <f>'BCE Inc. Seg Info HIST p5'!G54</f>
        <v>#VALUE!</v>
      </c>
      <c r="C39" s="519">
        <f>'BCE Inc. Seg Info HIST p5'!N54</f>
        <v>0.23610887421484941</v>
      </c>
      <c r="D39" s="449"/>
      <c r="E39" s="119"/>
      <c r="F39" s="456" t="e">
        <f>((ROUND(C39,3)-ROUND(B39,3))*100)</f>
        <v>#VALUE!</v>
      </c>
      <c r="G39" s="537"/>
      <c r="H39" s="455" t="e">
        <f>'BCE Inc. Seg Info HIST p5'!E54</f>
        <v>#VALUE!</v>
      </c>
      <c r="I39" s="519">
        <f>I38/I12</f>
        <v>0.20691713932363853</v>
      </c>
      <c r="J39" s="449"/>
      <c r="K39" s="119"/>
      <c r="L39" s="456" t="e">
        <f>((ROUND(I39,3)-ROUND(H39,3))*100)</f>
        <v>#VALUE!</v>
      </c>
      <c r="M39" s="16"/>
      <c r="N39" s="16"/>
      <c r="O39" s="16"/>
      <c r="P39" s="85"/>
      <c r="Q39" s="85"/>
      <c r="R39" s="85"/>
      <c r="S39" s="85"/>
      <c r="T39"/>
    </row>
    <row r="40" spans="1:20" ht="12.75" customHeight="1" thickTop="1">
      <c r="A40" s="121"/>
      <c r="B40" s="122"/>
      <c r="C40" s="122"/>
      <c r="D40" s="122"/>
      <c r="E40" s="122"/>
      <c r="F40" s="122"/>
      <c r="G40" s="85"/>
      <c r="H40" s="16"/>
      <c r="I40" s="16"/>
      <c r="J40" s="16"/>
      <c r="K40" s="16"/>
      <c r="L40" s="16"/>
      <c r="M40" s="16"/>
      <c r="N40" s="16"/>
      <c r="O40" s="16"/>
      <c r="P40" s="85"/>
      <c r="Q40" s="85"/>
      <c r="R40" s="85"/>
      <c r="S40" s="85"/>
      <c r="T40"/>
    </row>
    <row r="41" spans="1:20" ht="12.75" customHeight="1">
      <c r="A41" s="121"/>
      <c r="B41" s="122"/>
      <c r="C41" s="122"/>
      <c r="D41" s="122"/>
      <c r="E41" s="122"/>
      <c r="F41" s="122"/>
      <c r="G41" s="85"/>
      <c r="H41" s="16"/>
      <c r="I41" s="16"/>
      <c r="J41" s="16"/>
      <c r="K41" s="16"/>
      <c r="L41" s="16"/>
      <c r="M41" s="16"/>
      <c r="N41" s="16"/>
      <c r="O41" s="16"/>
      <c r="P41" s="85"/>
      <c r="Q41" s="85"/>
      <c r="R41" s="85"/>
      <c r="S41" s="85"/>
      <c r="T41"/>
    </row>
    <row r="42" spans="1:20" ht="17.25" customHeight="1">
      <c r="A42" s="498" t="s">
        <v>229</v>
      </c>
      <c r="B42" s="122"/>
      <c r="C42" s="122"/>
      <c r="D42" s="122"/>
      <c r="E42" s="122"/>
      <c r="F42" s="122"/>
      <c r="G42" s="85"/>
      <c r="H42" s="16"/>
      <c r="I42" s="16"/>
      <c r="J42" s="16"/>
      <c r="K42" s="16"/>
      <c r="L42" s="16"/>
      <c r="M42" s="15"/>
      <c r="N42" s="15"/>
      <c r="O42" s="15"/>
      <c r="P42"/>
      <c r="Q42"/>
      <c r="R42"/>
      <c r="S42"/>
      <c r="T42"/>
    </row>
    <row r="43" spans="1:20" hidden="1" outlineLevel="1">
      <c r="A43" s="474" t="s">
        <v>60</v>
      </c>
      <c r="B43" s="121"/>
      <c r="C43" s="121"/>
      <c r="D43" s="121"/>
      <c r="G43" s="85"/>
      <c r="H43" s="16"/>
      <c r="I43" s="16"/>
      <c r="J43" s="16"/>
      <c r="K43" s="16"/>
      <c r="L43" s="16"/>
      <c r="M43" s="15"/>
      <c r="N43" s="15"/>
      <c r="O43" s="15"/>
      <c r="P43"/>
      <c r="Q43"/>
      <c r="R43"/>
      <c r="S43"/>
      <c r="T43"/>
    </row>
    <row r="44" spans="1:20" collapsed="1">
      <c r="A44" s="312"/>
      <c r="B44" s="121"/>
      <c r="C44" s="121"/>
      <c r="D44" s="121"/>
      <c r="G44" s="85"/>
      <c r="H44" s="15"/>
      <c r="I44" s="15"/>
      <c r="J44" s="15"/>
      <c r="K44" s="15"/>
      <c r="L44" s="15"/>
      <c r="M44" s="15"/>
      <c r="N44" s="15"/>
      <c r="O44" s="15"/>
      <c r="P44"/>
      <c r="Q44"/>
      <c r="R44"/>
      <c r="S44"/>
      <c r="T44"/>
    </row>
    <row r="45" spans="1:20">
      <c r="A45" s="312"/>
      <c r="B45" s="121"/>
      <c r="C45" s="121"/>
      <c r="D45" s="121"/>
      <c r="G45" s="85"/>
      <c r="H45"/>
      <c r="I45"/>
      <c r="J45"/>
      <c r="K45"/>
      <c r="L45"/>
      <c r="M45"/>
      <c r="N45"/>
      <c r="O45"/>
      <c r="P45"/>
      <c r="Q45"/>
      <c r="R45"/>
      <c r="S45"/>
      <c r="T45"/>
    </row>
    <row r="46" spans="1:20">
      <c r="A46" s="312"/>
      <c r="B46" s="121"/>
      <c r="C46" s="121"/>
      <c r="D46" s="121"/>
    </row>
    <row r="47" spans="1:20">
      <c r="A47" s="312"/>
      <c r="B47" s="121"/>
      <c r="C47" s="121"/>
      <c r="D47" s="121"/>
    </row>
    <row r="66" spans="12:12">
      <c r="L66" s="534"/>
    </row>
  </sheetData>
  <printOptions horizontalCentered="1"/>
  <pageMargins left="0.51181102362204722" right="0.51181102362204722" top="0.51181102362204722" bottom="0.51181102362204722" header="0.51181102362204722" footer="0.51181102362204722"/>
  <pageSetup scale="63" firstPageNumber="2" fitToHeight="0" orientation="landscape" useFirstPageNumber="1" r:id="rId1"/>
  <headerFooter>
    <oddFooter>&amp;R&amp;"Helvetica,Regular"&amp;12BCE Supplementary Financial Information - Fourth Quarter 2022 Page 4</oddFooter>
  </headerFooter>
  <colBreaks count="1" manualBreakCount="1">
    <brk id="12" max="1048575" man="1"/>
  </colBreaks>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36865" r:id="rId6" name="FPMExcelClientSheetOptionstb1">
          <controlPr defaultSize="0" autoLine="0" r:id="rId7">
            <anchor moveWithCells="1" sizeWithCells="1">
              <from>
                <xdr:col>0</xdr:col>
                <xdr:colOff>0</xdr:colOff>
                <xdr:row>0</xdr:row>
                <xdr:rowOff>0</xdr:rowOff>
              </from>
              <to>
                <xdr:col>0</xdr:col>
                <xdr:colOff>19050</xdr:colOff>
                <xdr:row>0</xdr:row>
                <xdr:rowOff>19050</xdr:rowOff>
              </to>
            </anchor>
          </controlPr>
        </control>
      </mc:Choice>
      <mc:Fallback>
        <control shapeId="36865" r:id="rId6" name="FPMExcelClientSheetOptionstb1"/>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theme="6" tint="0.59999389629810485"/>
    <pageSetUpPr fitToPage="1"/>
  </sheetPr>
  <dimension ref="A1:V66"/>
  <sheetViews>
    <sheetView showGridLines="0" view="pageBreakPreview" zoomScale="90" zoomScaleNormal="70" zoomScaleSheetLayoutView="90" workbookViewId="0">
      <selection activeCell="J36" sqref="J36"/>
    </sheetView>
  </sheetViews>
  <sheetFormatPr defaultColWidth="9.140625" defaultRowHeight="16.5" outlineLevelRow="1" outlineLevelCol="1"/>
  <cols>
    <col min="1" max="1" width="9.140625" style="23" customWidth="1"/>
    <col min="2" max="2" width="3" style="23" customWidth="1"/>
    <col min="3" max="3" width="92.5703125" style="23" customWidth="1"/>
    <col min="4" max="4" width="17" style="20" customWidth="1"/>
    <col min="5" max="5" width="1.7109375" style="20" customWidth="1"/>
    <col min="6" max="6" width="17.140625" style="20" bestFit="1" customWidth="1"/>
    <col min="7" max="7" width="1.7109375" style="20" customWidth="1"/>
    <col min="8" max="8" width="15.42578125" style="20" customWidth="1"/>
    <col min="9" max="9" width="1.7109375" style="20" customWidth="1" outlineLevel="1"/>
    <col min="10" max="10" width="17.140625" style="20" customWidth="1" outlineLevel="1"/>
    <col min="11" max="11" width="1.7109375" style="20" customWidth="1" outlineLevel="1"/>
    <col min="12" max="12" width="17.140625" style="23" customWidth="1" outlineLevel="1"/>
    <col min="13" max="13" width="1.7109375" style="20" customWidth="1" outlineLevel="1"/>
    <col min="14" max="14" width="15.42578125" style="23" customWidth="1" outlineLevel="1"/>
    <col min="15" max="15" width="1.7109375" style="23" customWidth="1" outlineLevel="1"/>
    <col min="16" max="21" width="9.140625" style="23"/>
    <col min="22" max="22" width="15.42578125" style="23" customWidth="1"/>
    <col min="23" max="16384" width="9.140625" style="23"/>
  </cols>
  <sheetData>
    <row r="1" spans="2:22" ht="17.25" customHeight="1">
      <c r="B1" s="19"/>
      <c r="C1" s="19"/>
      <c r="D1" s="19"/>
      <c r="E1" s="19"/>
      <c r="F1" s="19"/>
      <c r="G1" s="19"/>
      <c r="H1" s="19"/>
      <c r="I1" s="19"/>
      <c r="J1" s="19"/>
      <c r="K1" s="19"/>
      <c r="L1" s="38"/>
      <c r="M1" s="19"/>
    </row>
    <row r="2" spans="2:22" ht="24">
      <c r="B2" s="19"/>
      <c r="C2" s="19"/>
      <c r="H2" s="41"/>
      <c r="K2" s="22"/>
      <c r="N2" s="669" t="s">
        <v>264</v>
      </c>
    </row>
    <row r="3" spans="2:22" ht="13.5" customHeight="1">
      <c r="B3" s="19"/>
      <c r="C3" s="19"/>
      <c r="D3" s="22"/>
      <c r="E3" s="22"/>
      <c r="F3" s="22"/>
      <c r="G3" s="22"/>
      <c r="H3" s="22"/>
      <c r="I3" s="22"/>
      <c r="J3" s="22"/>
      <c r="K3" s="22"/>
      <c r="L3" s="38"/>
      <c r="M3" s="19"/>
      <c r="N3" s="21"/>
      <c r="O3" s="21"/>
    </row>
    <row r="4" spans="2:22" ht="15.75" customHeight="1" thickBot="1">
      <c r="B4" s="550"/>
      <c r="C4" s="550"/>
      <c r="D4" s="551"/>
      <c r="E4" s="551"/>
      <c r="F4" s="551"/>
      <c r="G4" s="551"/>
      <c r="H4" s="551"/>
      <c r="I4" s="551"/>
      <c r="J4" s="551"/>
      <c r="K4" s="551"/>
      <c r="L4" s="552"/>
      <c r="M4" s="550"/>
      <c r="N4" s="553"/>
      <c r="O4" s="59"/>
    </row>
    <row r="5" spans="2:22" ht="18.75" customHeight="1" thickTop="1">
      <c r="B5" s="220"/>
      <c r="C5" s="220"/>
      <c r="D5" s="554" t="s">
        <v>161</v>
      </c>
      <c r="E5" s="555"/>
      <c r="F5" s="556" t="s">
        <v>161</v>
      </c>
      <c r="G5" s="221"/>
      <c r="H5" s="221"/>
      <c r="I5" s="557"/>
      <c r="J5" s="554" t="s">
        <v>129</v>
      </c>
      <c r="K5" s="555"/>
      <c r="L5" s="556" t="s">
        <v>129</v>
      </c>
      <c r="M5" s="221"/>
      <c r="N5" s="221"/>
      <c r="P5" s="221"/>
    </row>
    <row r="6" spans="2:22" ht="16.5" customHeight="1" thickBot="1">
      <c r="B6" s="558" t="s">
        <v>63</v>
      </c>
      <c r="C6" s="558"/>
      <c r="D6" s="559">
        <v>2022</v>
      </c>
      <c r="E6" s="560"/>
      <c r="F6" s="561">
        <v>2021</v>
      </c>
      <c r="G6" s="556"/>
      <c r="H6" s="561" t="s">
        <v>23</v>
      </c>
      <c r="I6" s="557"/>
      <c r="J6" s="559">
        <v>2022</v>
      </c>
      <c r="K6" s="560"/>
      <c r="L6" s="561">
        <v>2021</v>
      </c>
      <c r="M6" s="556"/>
      <c r="N6" s="561" t="s">
        <v>23</v>
      </c>
      <c r="O6" s="482"/>
      <c r="P6" s="477"/>
      <c r="Q6" s="15"/>
      <c r="R6" s="15"/>
      <c r="S6" s="15"/>
      <c r="T6" s="15"/>
      <c r="U6" s="15"/>
      <c r="V6" s="15"/>
    </row>
    <row r="7" spans="2:22" s="222" customFormat="1" ht="18">
      <c r="B7" s="562" t="s">
        <v>83</v>
      </c>
      <c r="C7" s="562"/>
      <c r="D7" s="563"/>
      <c r="E7" s="564"/>
      <c r="F7" s="565" t="s">
        <v>25</v>
      </c>
      <c r="G7" s="244"/>
      <c r="H7" s="244"/>
      <c r="I7" s="244"/>
      <c r="J7" s="563"/>
      <c r="K7" s="564"/>
      <c r="L7" s="565" t="s">
        <v>25</v>
      </c>
      <c r="M7" s="244"/>
      <c r="N7" s="244"/>
      <c r="O7" s="482"/>
      <c r="P7" s="477"/>
      <c r="Q7" s="15"/>
      <c r="R7" s="15"/>
      <c r="S7" s="15"/>
      <c r="T7" s="15"/>
      <c r="U7" s="15"/>
      <c r="V7" s="15"/>
    </row>
    <row r="8" spans="2:22" ht="18">
      <c r="B8" s="566" t="s">
        <v>162</v>
      </c>
      <c r="C8" s="566"/>
      <c r="D8" s="567"/>
      <c r="E8" s="568"/>
      <c r="F8" s="569"/>
      <c r="G8" s="221"/>
      <c r="H8" s="570"/>
      <c r="I8" s="220"/>
      <c r="J8" s="567"/>
      <c r="K8" s="568"/>
      <c r="L8" s="569"/>
      <c r="M8" s="221"/>
      <c r="N8" s="570"/>
      <c r="O8" s="482"/>
      <c r="P8" s="477"/>
      <c r="Q8" s="15"/>
      <c r="R8" s="15"/>
      <c r="S8" s="15"/>
      <c r="T8" s="15"/>
      <c r="U8" s="15"/>
      <c r="V8" s="15"/>
    </row>
    <row r="9" spans="2:22" ht="18">
      <c r="B9" s="571" t="s">
        <v>157</v>
      </c>
      <c r="C9" s="571"/>
      <c r="D9" s="572" t="e">
        <f>'Bell Wireless HIST p7'!F18</f>
        <v>#VALUE!</v>
      </c>
      <c r="E9" s="568"/>
      <c r="F9" s="569">
        <f>'Bell Wireless HIST p7'!M18</f>
        <v>1641</v>
      </c>
      <c r="G9" s="221"/>
      <c r="H9" s="573" t="e">
        <f>IF(OR(((ABS(D9-F9)/F9))&gt;100%,((ABS(D9-F9)/F9))&lt;-100%),"n.m.",((D9-F9)/ABS(F9)))</f>
        <v>#VALUE!</v>
      </c>
      <c r="I9" s="574"/>
      <c r="J9" s="572" t="e">
        <f>'Bell Wireless HIST p7'!D18</f>
        <v>#VALUE!</v>
      </c>
      <c r="K9" s="568"/>
      <c r="L9" s="569">
        <f>'Bell Wireless HIST p7'!N18+'Bell Wireless HIST p7'!O18+'Bell Wireless HIST p7'!P18+'Bell Wireless HIST p7'!M18</f>
        <v>6355</v>
      </c>
      <c r="M9" s="221"/>
      <c r="N9" s="573" t="e">
        <f>IF(OR(((ABS(J9-L9)/L9))&gt;100%,((ABS(J9-L9)/L9))&lt;-100%),"n.m.",((J9-L9)/ABS(L9)))</f>
        <v>#VALUE!</v>
      </c>
      <c r="O9" s="482"/>
      <c r="P9" s="538"/>
      <c r="Q9" s="15"/>
      <c r="R9" s="15"/>
      <c r="S9" s="15"/>
      <c r="T9" s="15"/>
      <c r="U9" s="15"/>
      <c r="V9" s="15"/>
    </row>
    <row r="10" spans="2:22" ht="18">
      <c r="B10" s="571" t="s">
        <v>158</v>
      </c>
      <c r="C10" s="571"/>
      <c r="D10" s="572" t="e">
        <f>'Bell Wireless HIST p7'!F19</f>
        <v>#VALUE!</v>
      </c>
      <c r="E10" s="568"/>
      <c r="F10" s="569">
        <f>'Bell Wireless HIST p7'!M19</f>
        <v>11</v>
      </c>
      <c r="G10" s="221"/>
      <c r="H10" s="573" t="e">
        <f>IF(OR(((ABS(D10-F10)/F10))&gt;100%,((ABS(D10-F10)/F10))&lt;-100%),"n.m.",((D10-F10)/ABS(F10)))</f>
        <v>#VALUE!</v>
      </c>
      <c r="I10" s="574"/>
      <c r="J10" s="572" t="e">
        <f>'Bell Wireless HIST p7'!D19</f>
        <v>#VALUE!</v>
      </c>
      <c r="K10" s="568"/>
      <c r="L10" s="569">
        <f>'Bell Wireless HIST p7'!N19+'Bell Wireless HIST p7'!O19+'Bell Wireless HIST p7'!P19+'Bell Wireless HIST p7'!M19</f>
        <v>45</v>
      </c>
      <c r="M10" s="221"/>
      <c r="N10" s="573" t="e">
        <f>IF(OR(((ABS(J10-L10)/L10))&gt;100%,((ABS(J10-L10)/L10))&lt;-100%),"n.m.",((J10-L10)/ABS(L10)))</f>
        <v>#VALUE!</v>
      </c>
      <c r="O10" s="482"/>
      <c r="P10" s="477"/>
      <c r="Q10" s="15"/>
      <c r="R10" s="15"/>
      <c r="S10" s="15"/>
      <c r="T10" s="15"/>
      <c r="U10" s="15"/>
      <c r="V10" s="15"/>
    </row>
    <row r="11" spans="2:22" s="222" customFormat="1" ht="15.75" customHeight="1">
      <c r="B11" s="575" t="s">
        <v>216</v>
      </c>
      <c r="C11" s="575"/>
      <c r="D11" s="576" t="e">
        <f>'Bell Wireless HIST p7'!F20</f>
        <v>#VALUE!</v>
      </c>
      <c r="E11" s="577"/>
      <c r="F11" s="578">
        <f>'Bell Wireless HIST p7'!M20</f>
        <v>1652</v>
      </c>
      <c r="G11" s="579"/>
      <c r="H11" s="580" t="e">
        <f t="shared" ref="H11:H18" si="0">IF(OR(((ABS(D11-F11)/F11))&gt;100%,((ABS(D11-F11)/F11))&lt;-100%),"n.m.",((D11-F11)/ABS(F11)))</f>
        <v>#VALUE!</v>
      </c>
      <c r="I11" s="581"/>
      <c r="J11" s="576" t="e">
        <f>'Bell Wireless HIST p7'!D20</f>
        <v>#VALUE!</v>
      </c>
      <c r="K11" s="577"/>
      <c r="L11" s="578">
        <f>'Bell Wireless HIST p7'!N20+'Bell Wireless HIST p7'!O20+'Bell Wireless HIST p7'!P20+'Bell Wireless HIST p7'!M20</f>
        <v>6400</v>
      </c>
      <c r="M11" s="579"/>
      <c r="N11" s="580" t="e">
        <f t="shared" ref="N11:N18" si="1">IF(OR(((ABS(J11-L11)/L11))&gt;100%,((ABS(J11-L11)/L11))&lt;-100%),"n.m.",((J11-L11)/ABS(L11)))</f>
        <v>#VALUE!</v>
      </c>
      <c r="O11" s="482"/>
      <c r="P11" s="477"/>
      <c r="Q11" s="15"/>
      <c r="R11" s="15"/>
      <c r="S11" s="15"/>
      <c r="T11" s="15"/>
      <c r="U11" s="15"/>
      <c r="V11" s="15"/>
    </row>
    <row r="12" spans="2:22" ht="18">
      <c r="B12" s="571" t="s">
        <v>159</v>
      </c>
      <c r="C12" s="571"/>
      <c r="D12" s="582" t="e">
        <f>'Bell Wireless HIST p7'!F21</f>
        <v>#VALUE!</v>
      </c>
      <c r="E12" s="583"/>
      <c r="F12" s="583">
        <f>'Bell Wireless HIST p7'!M21</f>
        <v>821</v>
      </c>
      <c r="G12" s="583"/>
      <c r="H12" s="584" t="e">
        <f t="shared" si="0"/>
        <v>#VALUE!</v>
      </c>
      <c r="I12" s="585"/>
      <c r="J12" s="582" t="e">
        <f>'Bell Wireless HIST p7'!D21</f>
        <v>#VALUE!</v>
      </c>
      <c r="K12" s="583"/>
      <c r="L12" s="583">
        <f>'Bell Wireless HIST p7'!N21+'Bell Wireless HIST p7'!O21+'Bell Wireless HIST p7'!P21+'Bell Wireless HIST p7'!M21</f>
        <v>2593</v>
      </c>
      <c r="M12" s="583"/>
      <c r="N12" s="584" t="e">
        <f t="shared" si="1"/>
        <v>#VALUE!</v>
      </c>
      <c r="O12" s="482"/>
      <c r="P12" s="477"/>
      <c r="Q12" s="15"/>
      <c r="R12" s="15"/>
      <c r="S12" s="15"/>
      <c r="T12" s="15"/>
      <c r="U12" s="15"/>
      <c r="V12" s="15"/>
    </row>
    <row r="13" spans="2:22" ht="18">
      <c r="B13" s="571" t="s">
        <v>160</v>
      </c>
      <c r="C13" s="571"/>
      <c r="D13" s="586" t="e">
        <f>'Bell Wireless HIST p7'!F22</f>
        <v>#VALUE!</v>
      </c>
      <c r="E13" s="568"/>
      <c r="F13" s="569">
        <f>'Bell Wireless HIST p7'!M22</f>
        <v>2</v>
      </c>
      <c r="G13" s="221"/>
      <c r="H13" s="587">
        <v>0</v>
      </c>
      <c r="I13" s="574"/>
      <c r="J13" s="572" t="e">
        <f>'Bell Wireless HIST p7'!D22</f>
        <v>#VALUE!</v>
      </c>
      <c r="K13" s="568"/>
      <c r="L13" s="569">
        <f>'Bell Wireless HIST p7'!N22+'Bell Wireless HIST p7'!O22+'Bell Wireless HIST p7'!P22+'Bell Wireless HIST p7'!M22</f>
        <v>6</v>
      </c>
      <c r="M13" s="221"/>
      <c r="N13" s="588" t="e">
        <f t="shared" si="1"/>
        <v>#VALUE!</v>
      </c>
      <c r="O13" s="482"/>
      <c r="P13" s="477"/>
      <c r="Q13" s="15"/>
      <c r="R13" s="15"/>
      <c r="S13" s="15"/>
      <c r="T13" s="15"/>
      <c r="U13" s="15"/>
      <c r="V13" s="15"/>
    </row>
    <row r="14" spans="2:22" s="222" customFormat="1" ht="15.75" customHeight="1">
      <c r="B14" s="575" t="s">
        <v>217</v>
      </c>
      <c r="C14" s="575"/>
      <c r="D14" s="576" t="e">
        <f>'Bell Wireless HIST p7'!F23</f>
        <v>#VALUE!</v>
      </c>
      <c r="E14" s="577"/>
      <c r="F14" s="578">
        <f>'Bell Wireless HIST p7'!M23</f>
        <v>823</v>
      </c>
      <c r="G14" s="579"/>
      <c r="H14" s="580" t="e">
        <f t="shared" si="0"/>
        <v>#VALUE!</v>
      </c>
      <c r="I14" s="581"/>
      <c r="J14" s="576" t="e">
        <f>'Bell Wireless HIST p7'!D23</f>
        <v>#VALUE!</v>
      </c>
      <c r="K14" s="577"/>
      <c r="L14" s="578">
        <f>'Bell Wireless HIST p7'!N23+'Bell Wireless HIST p7'!O23+'Bell Wireless HIST p7'!P23+'Bell Wireless HIST p7'!M23</f>
        <v>2599</v>
      </c>
      <c r="M14" s="579"/>
      <c r="N14" s="580" t="e">
        <f t="shared" si="1"/>
        <v>#VALUE!</v>
      </c>
      <c r="O14" s="482"/>
      <c r="P14" s="477"/>
      <c r="Q14" s="15"/>
      <c r="R14" s="15"/>
      <c r="S14" s="15"/>
      <c r="T14" s="15"/>
      <c r="U14" s="15"/>
      <c r="V14" s="15"/>
    </row>
    <row r="15" spans="2:22" ht="18">
      <c r="B15" s="589" t="s">
        <v>150</v>
      </c>
      <c r="C15" s="589"/>
      <c r="D15" s="572" t="e">
        <f>'Bell Wireless HIST p7'!F24</f>
        <v>#VALUE!</v>
      </c>
      <c r="E15" s="568"/>
      <c r="F15" s="569">
        <f>'Bell Wireless HIST p7'!M24</f>
        <v>2462</v>
      </c>
      <c r="G15" s="221"/>
      <c r="H15" s="573" t="e">
        <f t="shared" si="0"/>
        <v>#VALUE!</v>
      </c>
      <c r="I15" s="574"/>
      <c r="J15" s="572" t="e">
        <f>J9+J12</f>
        <v>#VALUE!</v>
      </c>
      <c r="K15" s="568"/>
      <c r="L15" s="569">
        <f>L9+L12</f>
        <v>8948</v>
      </c>
      <c r="M15" s="221"/>
      <c r="N15" s="573" t="e">
        <f t="shared" si="1"/>
        <v>#VALUE!</v>
      </c>
      <c r="O15" s="482"/>
      <c r="P15" s="477"/>
      <c r="Q15" s="15"/>
      <c r="R15" s="15"/>
      <c r="S15" s="15"/>
      <c r="T15" s="15"/>
      <c r="U15" s="15"/>
      <c r="V15" s="15"/>
    </row>
    <row r="16" spans="2:22" s="222" customFormat="1" ht="15.75" customHeight="1">
      <c r="B16" s="590" t="s">
        <v>151</v>
      </c>
      <c r="C16" s="590"/>
      <c r="D16" s="591" t="e">
        <f>'Bell Wireless HIST p7'!F26</f>
        <v>#VALUE!</v>
      </c>
      <c r="E16" s="592"/>
      <c r="F16" s="579">
        <f>'Bell Wireless HIST p7'!M26</f>
        <v>2475</v>
      </c>
      <c r="G16" s="579"/>
      <c r="H16" s="593" t="e">
        <f t="shared" si="0"/>
        <v>#VALUE!</v>
      </c>
      <c r="I16" s="581"/>
      <c r="J16" s="591" t="e">
        <f>'Bell Wireless HIST p7'!D26</f>
        <v>#VALUE!</v>
      </c>
      <c r="K16" s="592"/>
      <c r="L16" s="579">
        <f>'Bell Wireless HIST p7'!N26+'Bell Wireless HIST p7'!O26+'Bell Wireless HIST p7'!P26+'Bell Wireless HIST p7'!M26</f>
        <v>8999</v>
      </c>
      <c r="M16" s="579"/>
      <c r="N16" s="593" t="e">
        <f t="shared" si="1"/>
        <v>#VALUE!</v>
      </c>
      <c r="O16" s="482"/>
      <c r="P16" s="477"/>
      <c r="Q16" s="15"/>
      <c r="R16" s="15"/>
      <c r="S16" s="15"/>
      <c r="T16" s="15"/>
      <c r="U16" s="15"/>
      <c r="V16" s="15"/>
    </row>
    <row r="17" spans="1:22" ht="15.75" customHeight="1">
      <c r="B17" s="247" t="s">
        <v>89</v>
      </c>
      <c r="C17" s="247"/>
      <c r="D17" s="594" t="e">
        <f>'Bell Wireless HIST p7'!F27</f>
        <v>#VALUE!</v>
      </c>
      <c r="E17" s="583"/>
      <c r="F17" s="583">
        <f>'Bell Wireless HIST p7'!M27</f>
        <v>-1524</v>
      </c>
      <c r="G17" s="583"/>
      <c r="H17" s="588" t="e">
        <f t="shared" si="0"/>
        <v>#VALUE!</v>
      </c>
      <c r="I17" s="583"/>
      <c r="J17" s="594" t="e">
        <f>'Bell Wireless HIST p7'!D27</f>
        <v>#VALUE!</v>
      </c>
      <c r="K17" s="583"/>
      <c r="L17" s="583">
        <f>'Bell Wireless HIST p7'!N27+'Bell Wireless HIST p7'!O27+'Bell Wireless HIST p7'!P27+'Bell Wireless HIST p7'!M27</f>
        <v>-5146</v>
      </c>
      <c r="M17" s="583"/>
      <c r="N17" s="588" t="e">
        <f t="shared" si="1"/>
        <v>#VALUE!</v>
      </c>
      <c r="O17" s="482"/>
      <c r="P17" s="477"/>
      <c r="Q17" s="15"/>
      <c r="R17" s="15"/>
      <c r="S17" s="15"/>
      <c r="T17" s="15"/>
      <c r="U17" s="15"/>
      <c r="V17" s="15"/>
    </row>
    <row r="18" spans="1:22" ht="17.25" customHeight="1">
      <c r="B18" s="589" t="s">
        <v>77</v>
      </c>
      <c r="C18" s="589"/>
      <c r="D18" s="595" t="e">
        <f>'Bell Wireless HIST p7'!F28</f>
        <v>#VALUE!</v>
      </c>
      <c r="E18" s="596"/>
      <c r="F18" s="597">
        <f>'Bell Wireless HIST p7'!M28</f>
        <v>951</v>
      </c>
      <c r="G18" s="598"/>
      <c r="H18" s="599" t="e">
        <f t="shared" si="0"/>
        <v>#VALUE!</v>
      </c>
      <c r="I18" s="574"/>
      <c r="J18" s="595" t="e">
        <f>'Bell Wireless HIST p7'!D28</f>
        <v>#VALUE!</v>
      </c>
      <c r="K18" s="596"/>
      <c r="L18" s="597">
        <f>'Bell Wireless HIST p7'!N28+'Bell Wireless HIST p7'!O28+'Bell Wireless HIST p7'!P28+'Bell Wireless HIST p7'!M28</f>
        <v>3853</v>
      </c>
      <c r="M18" s="598"/>
      <c r="N18" s="599" t="e">
        <f t="shared" si="1"/>
        <v>#VALUE!</v>
      </c>
      <c r="O18" s="482"/>
      <c r="P18" s="477"/>
      <c r="Q18" s="15"/>
      <c r="R18" s="15"/>
      <c r="S18" s="15"/>
      <c r="T18" s="15"/>
      <c r="U18" s="15"/>
      <c r="V18" s="15"/>
    </row>
    <row r="19" spans="1:22" s="63" customFormat="1" ht="17.25" customHeight="1">
      <c r="B19" s="600" t="s">
        <v>131</v>
      </c>
      <c r="C19" s="600"/>
      <c r="D19" s="601" t="e">
        <f>'Bell Wireless HIST p7'!F29</f>
        <v>#VALUE!</v>
      </c>
      <c r="E19" s="602"/>
      <c r="F19" s="603">
        <f>'Bell Wireless HIST p7'!M29</f>
        <v>0.38424242424242422</v>
      </c>
      <c r="G19" s="604"/>
      <c r="H19" s="605" t="e">
        <f>((ROUND(D19,3)-ROUND(F19,3))*100)</f>
        <v>#VALUE!</v>
      </c>
      <c r="I19" s="606"/>
      <c r="J19" s="601" t="e">
        <f>'Bell Wireless HIST p7'!D29</f>
        <v>#VALUE!</v>
      </c>
      <c r="K19" s="602"/>
      <c r="L19" s="603">
        <f>L18/L16</f>
        <v>0.42815868429825538</v>
      </c>
      <c r="M19" s="604"/>
      <c r="N19" s="605" t="e">
        <f>((ROUND(J19,3)-ROUND(L19,3))*100)</f>
        <v>#VALUE!</v>
      </c>
      <c r="O19" s="482"/>
      <c r="P19" s="477"/>
      <c r="Q19" s="15"/>
      <c r="R19" s="15"/>
      <c r="S19" s="15"/>
      <c r="T19" s="15"/>
      <c r="U19" s="15"/>
      <c r="V19" s="15"/>
    </row>
    <row r="20" spans="1:22" ht="23.25" customHeight="1">
      <c r="B20" s="247" t="s">
        <v>62</v>
      </c>
      <c r="C20" s="247"/>
      <c r="D20" s="607">
        <f>'Bell Wireless HIST p7'!F33</f>
        <v>308</v>
      </c>
      <c r="E20" s="608"/>
      <c r="F20" s="609">
        <f>'Bell Wireless HIST p7'!M33</f>
        <v>273</v>
      </c>
      <c r="G20" s="610"/>
      <c r="H20" s="611">
        <f>IF(OR(((ABS(F20-D20)/F20))&gt;=100%,((ABS(F20-D20)/F20))&lt;=-100%),"n.m.",((F20-D20)/ABS(F20)))</f>
        <v>-0.12820512820512819</v>
      </c>
      <c r="I20" s="612"/>
      <c r="J20" s="613">
        <f>'Bell Wireless HIST p7'!D33</f>
        <v>1084</v>
      </c>
      <c r="K20" s="608"/>
      <c r="L20" s="609">
        <f>'Bell Wireless HIST p7'!N33+'Bell Wireless HIST p7'!O33+'Bell Wireless HIST p7'!P33+'Bell Wireless HIST p7'!M33</f>
        <v>1120</v>
      </c>
      <c r="M20" s="610"/>
      <c r="N20" s="611">
        <f>IF(OR(((ABS(L20-J20)/L20))&gt;=100%,((ABS(L20-J20)/L20))&lt;=-100%),"n.m.",((L20-J20)/ABS(L20)))</f>
        <v>3.214285714285714E-2</v>
      </c>
      <c r="O20" s="482"/>
      <c r="P20" s="477"/>
      <c r="Q20" s="15"/>
      <c r="R20" s="15"/>
      <c r="S20" s="15"/>
      <c r="T20" s="15"/>
      <c r="U20" s="15"/>
      <c r="V20" s="15"/>
    </row>
    <row r="21" spans="1:22" s="224" customFormat="1" ht="18.75">
      <c r="B21" s="614" t="s">
        <v>109</v>
      </c>
      <c r="C21" s="614"/>
      <c r="D21" s="615" t="e">
        <f>'Bell Wireless HIST p7'!F34</f>
        <v>#VALUE!</v>
      </c>
      <c r="E21" s="616"/>
      <c r="F21" s="617">
        <f>'Bell Wireless HIST p7'!M34</f>
        <v>0.11030303030303031</v>
      </c>
      <c r="G21" s="618"/>
      <c r="H21" s="619" t="e">
        <f>((ROUND(F21,3)-ROUND(D21,3))*100)</f>
        <v>#VALUE!</v>
      </c>
      <c r="I21" s="620"/>
      <c r="J21" s="615" t="e">
        <f>'Bell Wireless HIST p7'!D34</f>
        <v>#VALUE!</v>
      </c>
      <c r="K21" s="616"/>
      <c r="L21" s="617">
        <f>L20/L16</f>
        <v>0.12445827314146016</v>
      </c>
      <c r="M21" s="618"/>
      <c r="N21" s="619" t="e">
        <f>((ROUND(L21,3)-ROUND(J21,3))*100)</f>
        <v>#VALUE!</v>
      </c>
      <c r="O21" s="482"/>
      <c r="P21" s="477"/>
      <c r="Q21" s="15"/>
      <c r="R21" s="15"/>
      <c r="S21" s="15"/>
      <c r="T21" s="15"/>
      <c r="U21" s="15"/>
      <c r="V21" s="15"/>
    </row>
    <row r="22" spans="1:22" s="224" customFormat="1" ht="8.25" customHeight="1">
      <c r="B22" s="614"/>
      <c r="C22" s="621"/>
      <c r="D22" s="615"/>
      <c r="E22" s="616"/>
      <c r="F22" s="617"/>
      <c r="G22" s="618"/>
      <c r="H22" s="622"/>
      <c r="I22" s="623"/>
      <c r="J22" s="615"/>
      <c r="K22" s="616"/>
      <c r="L22" s="617"/>
      <c r="M22" s="618"/>
      <c r="N22" s="622"/>
      <c r="O22" s="482"/>
      <c r="P22" s="477"/>
      <c r="Q22" s="15"/>
      <c r="R22" s="15"/>
      <c r="S22" s="15"/>
      <c r="T22" s="15"/>
      <c r="U22" s="15"/>
      <c r="V22" s="15"/>
    </row>
    <row r="23" spans="1:22" s="224" customFormat="1" ht="19.5" customHeight="1">
      <c r="A23" s="226"/>
      <c r="B23" s="624" t="s">
        <v>260</v>
      </c>
      <c r="C23" s="624"/>
      <c r="D23" s="625"/>
      <c r="E23" s="626"/>
      <c r="F23" s="627"/>
      <c r="G23" s="628"/>
      <c r="H23" s="629"/>
      <c r="I23" s="630"/>
      <c r="J23" s="625"/>
      <c r="K23" s="626"/>
      <c r="L23" s="627"/>
      <c r="M23" s="628"/>
      <c r="N23" s="629"/>
      <c r="O23" s="482"/>
      <c r="P23" s="477"/>
      <c r="Q23" s="15"/>
      <c r="R23" s="15"/>
      <c r="S23" s="15"/>
      <c r="T23" s="15"/>
      <c r="U23" s="15"/>
      <c r="V23" s="15"/>
    </row>
    <row r="24" spans="1:22" s="224" customFormat="1" ht="18.75">
      <c r="B24" s="541" t="s">
        <v>195</v>
      </c>
      <c r="C24" s="541"/>
      <c r="D24" s="631">
        <f>'Bell Wireless HIST p7'!F37</f>
        <v>605034</v>
      </c>
      <c r="E24" s="632"/>
      <c r="F24" s="569">
        <f>'Bell Wireless HIST p7'!M37</f>
        <v>495076</v>
      </c>
      <c r="G24" s="633"/>
      <c r="H24" s="634">
        <f t="shared" ref="H24:H32" si="2">IF(OR(((ABS(D24-F24)/F24))&gt;100%,((ABS(D24-F24)/F24))&lt;-100%),"n.m.",((D24-F24)/ABS(F24)))</f>
        <v>0.22210327303282729</v>
      </c>
      <c r="I24" s="623"/>
      <c r="J24" s="631">
        <f>'Bell Wireless HIST p7'!D37</f>
        <v>1953912</v>
      </c>
      <c r="K24" s="632"/>
      <c r="L24" s="569">
        <f>'Bell Wireless HIST p7'!N37+'Bell Wireless HIST p7'!O37+'Bell Wireless HIST p7'!P37+'Bell Wireless HIST p7'!M37</f>
        <v>1653771</v>
      </c>
      <c r="M24" s="633"/>
      <c r="N24" s="634">
        <f t="shared" ref="N24:N33" si="3">IF(OR(((ABS(J24-L24)/L24))&gt;100%,((ABS(J24-L24)/L24))&lt;-100%),"n.m.",((J24-L24)/ABS(L24)))</f>
        <v>0.18148885184224417</v>
      </c>
      <c r="O24" s="482"/>
      <c r="P24" s="477"/>
      <c r="Q24" s="15"/>
      <c r="R24" s="15"/>
      <c r="S24" s="15"/>
      <c r="T24" s="15"/>
      <c r="U24" s="15"/>
      <c r="V24" s="15"/>
    </row>
    <row r="25" spans="1:22" s="224" customFormat="1" ht="18.75">
      <c r="B25" s="635" t="s">
        <v>188</v>
      </c>
      <c r="C25" s="635"/>
      <c r="D25" s="631">
        <f>'Bell Wireless HIST p7'!F38</f>
        <v>467294</v>
      </c>
      <c r="E25" s="632"/>
      <c r="F25" s="569">
        <f>'Bell Wireless HIST p7'!M38</f>
        <v>373621</v>
      </c>
      <c r="G25" s="633"/>
      <c r="H25" s="634">
        <f t="shared" si="2"/>
        <v>0.25071663530690191</v>
      </c>
      <c r="I25" s="623"/>
      <c r="J25" s="631">
        <f>'Bell Wireless HIST p7'!D38</f>
        <v>1355772</v>
      </c>
      <c r="K25" s="632"/>
      <c r="L25" s="569">
        <f>'Bell Wireless HIST p7'!N38+'Bell Wireless HIST p7'!O38+'Bell Wireless HIST p7'!P38+'Bell Wireless HIST p7'!M38</f>
        <v>1201659</v>
      </c>
      <c r="M25" s="633"/>
      <c r="N25" s="634">
        <f t="shared" si="3"/>
        <v>0.12825019410664756</v>
      </c>
      <c r="O25" s="482"/>
      <c r="P25" s="477"/>
      <c r="Q25" s="15"/>
      <c r="R25" s="15"/>
      <c r="S25" s="15"/>
      <c r="T25" s="15"/>
      <c r="U25" s="15"/>
      <c r="V25" s="15"/>
    </row>
    <row r="26" spans="1:22" s="224" customFormat="1" ht="18.75">
      <c r="B26" s="636" t="s">
        <v>189</v>
      </c>
      <c r="C26" s="636"/>
      <c r="D26" s="631">
        <f>'Bell Wireless HIST p7'!F39</f>
        <v>137740</v>
      </c>
      <c r="E26" s="637"/>
      <c r="F26" s="638">
        <f>'Bell Wireless HIST p7'!M39</f>
        <v>121455</v>
      </c>
      <c r="G26" s="633"/>
      <c r="H26" s="639">
        <f t="shared" si="2"/>
        <v>0.13408258202626488</v>
      </c>
      <c r="I26" s="623"/>
      <c r="J26" s="631">
        <f>'Bell Wireless HIST p7'!D39</f>
        <v>598140</v>
      </c>
      <c r="K26" s="637"/>
      <c r="L26" s="569">
        <f>'Bell Wireless HIST p7'!N39+'Bell Wireless HIST p7'!O39+'Bell Wireless HIST p7'!P39+'Bell Wireless HIST p7'!M39</f>
        <v>452112</v>
      </c>
      <c r="M26" s="633"/>
      <c r="N26" s="639">
        <f t="shared" si="3"/>
        <v>0.32299076335067417</v>
      </c>
      <c r="O26" s="482"/>
      <c r="P26" s="477"/>
      <c r="Q26" s="15"/>
      <c r="R26" s="15"/>
      <c r="S26" s="15"/>
      <c r="T26" s="15"/>
      <c r="U26" s="15"/>
      <c r="V26" s="15"/>
    </row>
    <row r="27" spans="1:22" s="224" customFormat="1" ht="18.75">
      <c r="B27" s="541" t="s">
        <v>196</v>
      </c>
      <c r="C27" s="541"/>
      <c r="D27" s="640">
        <f>'Bell Wireless HIST p7'!F40</f>
        <v>122621</v>
      </c>
      <c r="E27" s="632"/>
      <c r="F27" s="583">
        <f>'Bell Wireless HIST p7'!M40</f>
        <v>109726</v>
      </c>
      <c r="G27" s="633"/>
      <c r="H27" s="634">
        <f t="shared" si="2"/>
        <v>0.11752000437453293</v>
      </c>
      <c r="I27" s="623"/>
      <c r="J27" s="640">
        <f>'Bell Wireless HIST p7'!D40</f>
        <v>489901</v>
      </c>
      <c r="K27" s="632"/>
      <c r="L27" s="641">
        <f>'Bell Wireless HIST p7'!N40+'Bell Wireless HIST p7'!O40+'Bell Wireless HIST p7'!P40+'Bell Wireless HIST p7'!M40</f>
        <v>294842</v>
      </c>
      <c r="M27" s="633"/>
      <c r="N27" s="634">
        <f t="shared" si="3"/>
        <v>0.6615712822460843</v>
      </c>
      <c r="O27" s="482"/>
      <c r="P27" s="477"/>
      <c r="Q27" s="15"/>
      <c r="R27" s="15"/>
      <c r="S27" s="15"/>
      <c r="T27" s="15"/>
      <c r="U27" s="15"/>
      <c r="V27" s="15"/>
    </row>
    <row r="28" spans="1:22" s="224" customFormat="1" ht="18.75">
      <c r="B28" s="635" t="s">
        <v>188</v>
      </c>
      <c r="C28" s="635"/>
      <c r="D28" s="631">
        <f>'Bell Wireless HIST p7'!F41</f>
        <v>154617</v>
      </c>
      <c r="E28" s="632"/>
      <c r="F28" s="583">
        <f>'Bell Wireless HIST p7'!M41</f>
        <v>109527</v>
      </c>
      <c r="G28" s="633"/>
      <c r="H28" s="634">
        <f t="shared" si="2"/>
        <v>0.41167931195047797</v>
      </c>
      <c r="I28" s="623"/>
      <c r="J28" s="631">
        <f>'Bell Wireless HIST p7'!D41</f>
        <v>439842</v>
      </c>
      <c r="K28" s="632"/>
      <c r="L28" s="569">
        <f>'Bell Wireless HIST p7'!N41+'Bell Wireless HIST p7'!O41+'Bell Wireless HIST p7'!P41+'Bell Wireless HIST p7'!M41</f>
        <v>301706</v>
      </c>
      <c r="M28" s="633"/>
      <c r="N28" s="634">
        <f t="shared" si="3"/>
        <v>0.45784969473593501</v>
      </c>
      <c r="O28" s="225"/>
      <c r="P28" s="539"/>
    </row>
    <row r="29" spans="1:22" s="224" customFormat="1" ht="18.75">
      <c r="B29" s="636" t="s">
        <v>189</v>
      </c>
      <c r="C29" s="636"/>
      <c r="D29" s="631">
        <f>'Bell Wireless HIST p7'!F42</f>
        <v>-31996</v>
      </c>
      <c r="E29" s="637"/>
      <c r="F29" s="642">
        <f>'Bell Wireless HIST p7'!M42</f>
        <v>199</v>
      </c>
      <c r="G29" s="633"/>
      <c r="H29" s="639" t="str">
        <f t="shared" si="2"/>
        <v>n.m.</v>
      </c>
      <c r="I29" s="623"/>
      <c r="J29" s="631">
        <f>'Bell Wireless HIST p7'!D42</f>
        <v>50059</v>
      </c>
      <c r="K29" s="637"/>
      <c r="L29" s="642">
        <f>'Bell Wireless HIST p7'!N42+'Bell Wireless HIST p7'!O42+'Bell Wireless HIST p7'!P42+'Bell Wireless HIST p7'!M42</f>
        <v>-6864</v>
      </c>
      <c r="M29" s="633"/>
      <c r="N29" s="639" t="str">
        <f t="shared" si="3"/>
        <v>n.m.</v>
      </c>
      <c r="O29" s="225"/>
      <c r="P29" s="539"/>
    </row>
    <row r="30" spans="1:22" s="224" customFormat="1" ht="18.75">
      <c r="B30" s="541" t="s">
        <v>190</v>
      </c>
      <c r="C30" s="541"/>
      <c r="D30" s="643">
        <f>'Bell Wireless HIST p7'!F43</f>
        <v>9949086</v>
      </c>
      <c r="E30" s="632"/>
      <c r="F30" s="583">
        <f>'Bell Wireless HIST p7'!M43</f>
        <v>9459185.1253664009</v>
      </c>
      <c r="G30" s="633"/>
      <c r="H30" s="634">
        <f t="shared" si="2"/>
        <v>5.179102302584683E-2</v>
      </c>
      <c r="I30" s="623"/>
      <c r="J30" s="643">
        <f>'Bell Wireless HIST p7'!D43</f>
        <v>9949086</v>
      </c>
      <c r="K30" s="632"/>
      <c r="L30" s="644">
        <f>F30</f>
        <v>9459185.1253664009</v>
      </c>
      <c r="M30" s="633"/>
      <c r="N30" s="634">
        <f t="shared" si="3"/>
        <v>5.179102302584683E-2</v>
      </c>
      <c r="O30" s="225"/>
      <c r="P30" s="539"/>
    </row>
    <row r="31" spans="1:22" s="224" customFormat="1" ht="18.75">
      <c r="B31" s="645" t="s">
        <v>188</v>
      </c>
      <c r="C31" s="645"/>
      <c r="D31" s="646">
        <f>'Bell Wireless HIST p7'!F44</f>
        <v>9069887</v>
      </c>
      <c r="E31" s="632"/>
      <c r="F31" s="583">
        <f>'Bell Wireless HIST p7'!M44</f>
        <v>8630045.2253664006</v>
      </c>
      <c r="G31" s="633"/>
      <c r="H31" s="634">
        <f t="shared" si="2"/>
        <v>5.0966334839215789E-2</v>
      </c>
      <c r="I31" s="623"/>
      <c r="J31" s="646">
        <f>'Bell Wireless HIST p7'!D44</f>
        <v>9069887</v>
      </c>
      <c r="K31" s="632"/>
      <c r="L31" s="583">
        <f t="shared" ref="L31:L32" si="4">F31</f>
        <v>8630045.2253664006</v>
      </c>
      <c r="M31" s="633"/>
      <c r="N31" s="634">
        <f t="shared" si="3"/>
        <v>5.0966334839215789E-2</v>
      </c>
      <c r="O31" s="225"/>
      <c r="P31" s="539"/>
    </row>
    <row r="32" spans="1:22" s="224" customFormat="1" ht="18.75">
      <c r="B32" s="636" t="s">
        <v>189</v>
      </c>
      <c r="C32" s="636"/>
      <c r="D32" s="646">
        <f>'Bell Wireless HIST p7'!F45</f>
        <v>879199</v>
      </c>
      <c r="E32" s="637"/>
      <c r="F32" s="642">
        <f>'Bell Wireless HIST p7'!M45</f>
        <v>829139.9</v>
      </c>
      <c r="G32" s="477"/>
      <c r="H32" s="647">
        <f t="shared" si="2"/>
        <v>6.0374732900925376E-2</v>
      </c>
      <c r="I32" s="623"/>
      <c r="J32" s="646">
        <f>'Bell Wireless HIST p7'!D45</f>
        <v>879199</v>
      </c>
      <c r="K32" s="637"/>
      <c r="L32" s="642">
        <f t="shared" si="4"/>
        <v>829139.9</v>
      </c>
      <c r="M32" s="477"/>
      <c r="N32" s="647">
        <f t="shared" si="3"/>
        <v>6.0374732900925376E-2</v>
      </c>
      <c r="O32" s="225"/>
      <c r="P32" s="539"/>
    </row>
    <row r="33" spans="1:18" s="224" customFormat="1" ht="21.4" customHeight="1">
      <c r="B33" s="648" t="s">
        <v>261</v>
      </c>
      <c r="C33" s="648"/>
      <c r="D33" s="649">
        <f>'Bell Wireless HIST p7'!F46</f>
        <v>58.88</v>
      </c>
      <c r="E33" s="650"/>
      <c r="F33" s="651">
        <f>'Bell Wireless HIST p7'!M46</f>
        <v>58.608488800000003</v>
      </c>
      <c r="G33" s="477"/>
      <c r="H33" s="652">
        <f>IF(OR(((ABS(D33-F33)/F33))&gt;100%,((ABS(D33-F33)/F33))&lt;-100%),"n.m.",((D33-F33)/ABS(F33)))</f>
        <v>4.6326258458313811E-3</v>
      </c>
      <c r="I33" s="623"/>
      <c r="J33" s="649">
        <f>'Bell Wireless HIST p7'!D46</f>
        <v>59.3</v>
      </c>
      <c r="K33" s="650"/>
      <c r="L33" s="653">
        <f>'Bell Wireless HIST p7'!K46</f>
        <v>57.664423800000002</v>
      </c>
      <c r="M33" s="477"/>
      <c r="N33" s="652">
        <f t="shared" si="3"/>
        <v>2.8363696231019923E-2</v>
      </c>
      <c r="O33" s="225"/>
      <c r="P33" s="539"/>
    </row>
    <row r="34" spans="1:18" s="224" customFormat="1" ht="21.4" hidden="1" customHeight="1">
      <c r="B34" s="541"/>
      <c r="C34" s="541"/>
      <c r="D34" s="654"/>
      <c r="E34" s="632"/>
      <c r="F34" s="655"/>
      <c r="G34" s="477"/>
      <c r="H34" s="634"/>
      <c r="I34" s="623"/>
      <c r="J34" s="654"/>
      <c r="K34" s="632"/>
      <c r="L34" s="655"/>
      <c r="M34" s="477"/>
      <c r="N34" s="634"/>
      <c r="O34" s="225"/>
      <c r="P34" s="539"/>
    </row>
    <row r="35" spans="1:18" s="224" customFormat="1" ht="21">
      <c r="B35" s="541" t="s">
        <v>262</v>
      </c>
      <c r="C35" s="541"/>
      <c r="D35" s="656">
        <f>'Bell Wireless HIST p7'!F48</f>
        <v>1.6299999999999999E-2</v>
      </c>
      <c r="E35" s="632"/>
      <c r="F35" s="657">
        <f>'Bell Wireless HIST p7'!M48</f>
        <v>1.37295E-2</v>
      </c>
      <c r="G35" s="477"/>
      <c r="H35" s="658">
        <f>((ROUND(F35,4)-ROUND(D35,4))*100)</f>
        <v>-0.25999999999999979</v>
      </c>
      <c r="I35" s="623"/>
      <c r="J35" s="656">
        <f>'Bell Wireless HIST p7'!D48</f>
        <v>1.2699999999999999E-2</v>
      </c>
      <c r="K35" s="632"/>
      <c r="L35" s="657">
        <f>'Bell Wireless HIST p7'!K48</f>
        <v>1.23074E-2</v>
      </c>
      <c r="M35" s="477"/>
      <c r="N35" s="658">
        <f>((ROUND(L35,4)-ROUND(J35,4))*100)</f>
        <v>-3.9999999999999931E-2</v>
      </c>
      <c r="O35" s="225"/>
      <c r="P35" s="539"/>
    </row>
    <row r="36" spans="1:18" s="224" customFormat="1" ht="18.75">
      <c r="B36" s="635" t="s">
        <v>188</v>
      </c>
      <c r="C36" s="635"/>
      <c r="D36" s="656">
        <f>'Bell Wireless HIST p7'!F49</f>
        <v>1.2200000000000001E-2</v>
      </c>
      <c r="E36" s="632"/>
      <c r="F36" s="657">
        <f>'Bell Wireless HIST p7'!M49</f>
        <v>1.0782E-2</v>
      </c>
      <c r="G36" s="477"/>
      <c r="H36" s="658">
        <f t="shared" ref="H36:H37" si="5">((ROUND(F36,4)-ROUND(D36,4))*100)</f>
        <v>-0.14000000000000001</v>
      </c>
      <c r="I36" s="623"/>
      <c r="J36" s="656">
        <f>'Bell Wireless HIST p7'!D49</f>
        <v>9.1999999999999998E-3</v>
      </c>
      <c r="K36" s="632"/>
      <c r="L36" s="657">
        <f>'Bell Wireless HIST p7'!K49</f>
        <v>9.3212E-3</v>
      </c>
      <c r="M36" s="477"/>
      <c r="N36" s="658">
        <f t="shared" ref="N36:N37" si="6">((ROUND(L36,4)-ROUND(J36,4))*100)</f>
        <v>9.9999999999999395E-3</v>
      </c>
      <c r="O36" s="225"/>
      <c r="P36" s="539"/>
    </row>
    <row r="37" spans="1:18" s="224" customFormat="1" ht="18.75">
      <c r="B37" s="645" t="s">
        <v>189</v>
      </c>
      <c r="C37" s="645"/>
      <c r="D37" s="656">
        <f>'Bell Wireless HIST p7'!F50</f>
        <v>5.74E-2</v>
      </c>
      <c r="E37" s="659"/>
      <c r="F37" s="657">
        <f>'Bell Wireless HIST p7'!M50</f>
        <v>4.4151200000000002E-2</v>
      </c>
      <c r="G37" s="660"/>
      <c r="H37" s="658">
        <f t="shared" si="5"/>
        <v>-1.3199999999999996</v>
      </c>
      <c r="I37" s="623"/>
      <c r="J37" s="656">
        <f>'Bell Wireless HIST p7'!D50</f>
        <v>4.8500000000000001E-2</v>
      </c>
      <c r="K37" s="659"/>
      <c r="L37" s="657">
        <f>'Bell Wireless HIST p7'!K50</f>
        <v>4.3075099999999998E-2</v>
      </c>
      <c r="M37" s="660"/>
      <c r="N37" s="658">
        <f t="shared" si="6"/>
        <v>-0.54000000000000026</v>
      </c>
      <c r="O37" s="225"/>
      <c r="P37" s="539"/>
    </row>
    <row r="38" spans="1:18" s="63" customFormat="1" ht="21.75">
      <c r="A38" s="227"/>
      <c r="B38" s="624" t="s">
        <v>263</v>
      </c>
      <c r="C38" s="624"/>
      <c r="D38" s="661"/>
      <c r="E38" s="662"/>
      <c r="F38" s="663"/>
      <c r="G38" s="664"/>
      <c r="H38" s="665"/>
      <c r="I38" s="666"/>
      <c r="J38" s="661"/>
      <c r="K38" s="662"/>
      <c r="L38" s="663"/>
      <c r="M38" s="664"/>
      <c r="N38" s="665"/>
      <c r="O38" s="228"/>
      <c r="P38" s="249"/>
    </row>
    <row r="39" spans="1:18" s="224" customFormat="1" ht="18.75">
      <c r="B39" s="541" t="s">
        <v>247</v>
      </c>
      <c r="C39" s="541"/>
      <c r="D39" s="631">
        <f>'Bell Wireless HIST p7'!F52</f>
        <v>104447</v>
      </c>
      <c r="E39" s="659"/>
      <c r="F39" s="569">
        <f>'Bell Wireless HIST p7'!M52</f>
        <v>38998</v>
      </c>
      <c r="G39" s="660"/>
      <c r="H39" s="634" t="str">
        <f t="shared" ref="H39:H40" si="7">IF(OR(((ABS(D39-F39)/F39))&gt;100%,((ABS(D39-F39)/F39))&lt;-100%),"n.m.",((D39-F39)/ABS(F39)))</f>
        <v>n.m.</v>
      </c>
      <c r="I39" s="623"/>
      <c r="J39" s="631">
        <f>'Bell Wireless HIST p7'!D52</f>
        <v>202024</v>
      </c>
      <c r="K39" s="659"/>
      <c r="L39" s="569">
        <f>'Bell Wireless HIST p7'!N52+'Bell Wireless HIST p7'!O52+'Bell Wireless HIST p7'!P52+'Bell Wireless HIST p7'!M52</f>
        <v>193641</v>
      </c>
      <c r="M39" s="660"/>
      <c r="N39" s="634">
        <f t="shared" ref="N39:N40" si="8">IF(OR(((ABS(J39-L39)/L39))&gt;100%,((ABS(J39-L39)/L39))&lt;-100%),"n.m.",((J39-L39)/ABS(L39)))</f>
        <v>4.3291451707024857E-2</v>
      </c>
      <c r="O39" s="225"/>
      <c r="P39" s="539"/>
    </row>
    <row r="40" spans="1:18" s="224" customFormat="1" ht="19.5" thickBot="1">
      <c r="A40" s="229"/>
      <c r="B40" s="541" t="s">
        <v>191</v>
      </c>
      <c r="C40" s="541"/>
      <c r="D40" s="667">
        <f>'Bell Wireless HIST p7'!F53</f>
        <v>2451818</v>
      </c>
      <c r="E40" s="659"/>
      <c r="F40" s="668">
        <f>'Bell Wireless HIST p7'!M53</f>
        <v>2249794</v>
      </c>
      <c r="G40" s="660"/>
      <c r="H40" s="634">
        <f t="shared" si="7"/>
        <v>8.9796665828071373E-2</v>
      </c>
      <c r="I40" s="620"/>
      <c r="J40" s="667">
        <f>'Bell Wireless HIST p7'!D53</f>
        <v>2451818</v>
      </c>
      <c r="K40" s="659"/>
      <c r="L40" s="569">
        <f>'Bell Wireless HIST p7'!K53</f>
        <v>2249794</v>
      </c>
      <c r="M40" s="660"/>
      <c r="N40" s="634">
        <f t="shared" si="8"/>
        <v>8.9796665828071373E-2</v>
      </c>
      <c r="O40" s="230"/>
      <c r="P40" s="540"/>
      <c r="Q40" s="229"/>
      <c r="R40" s="229"/>
    </row>
    <row r="41" spans="1:18" s="224" customFormat="1" ht="9" customHeight="1" thickTop="1">
      <c r="A41" s="229"/>
      <c r="B41" s="537"/>
      <c r="C41" s="537"/>
      <c r="D41" s="537"/>
      <c r="E41" s="537"/>
      <c r="F41" s="537"/>
      <c r="G41" s="537"/>
      <c r="H41" s="537"/>
      <c r="I41" s="231"/>
      <c r="J41" s="537"/>
      <c r="K41" s="232"/>
      <c r="L41" s="232"/>
      <c r="M41" s="233"/>
      <c r="N41" s="230"/>
      <c r="O41" s="230"/>
      <c r="P41" s="540"/>
      <c r="Q41" s="229"/>
      <c r="R41" s="229"/>
    </row>
    <row r="42" spans="1:18" ht="18.75" customHeight="1">
      <c r="A42" s="234"/>
      <c r="B42" s="542" t="s">
        <v>60</v>
      </c>
      <c r="C42" s="543"/>
      <c r="D42" s="544"/>
      <c r="E42" s="544"/>
      <c r="F42" s="544"/>
      <c r="G42" s="544"/>
      <c r="H42" s="544"/>
      <c r="I42" s="545"/>
      <c r="J42" s="546"/>
      <c r="K42" s="546"/>
      <c r="L42" s="546"/>
      <c r="M42" s="546"/>
      <c r="N42" s="546"/>
      <c r="O42" s="234"/>
      <c r="P42" s="541"/>
      <c r="Q42" s="234"/>
      <c r="R42" s="234"/>
    </row>
    <row r="43" spans="1:18" ht="7.5" customHeight="1">
      <c r="A43" s="234"/>
      <c r="B43" s="547"/>
      <c r="C43" s="548"/>
      <c r="D43" s="544"/>
      <c r="E43" s="544"/>
      <c r="F43" s="544"/>
      <c r="G43" s="544"/>
      <c r="H43" s="544"/>
      <c r="I43" s="545"/>
      <c r="J43" s="546"/>
      <c r="K43" s="546"/>
      <c r="L43" s="546"/>
      <c r="M43" s="546"/>
      <c r="N43" s="546"/>
      <c r="O43" s="234"/>
      <c r="P43" s="541"/>
      <c r="Q43" s="234"/>
      <c r="R43" s="234"/>
    </row>
    <row r="44" spans="1:18" ht="31.5" customHeight="1">
      <c r="A44" s="234"/>
      <c r="B44" s="549" t="s">
        <v>187</v>
      </c>
      <c r="C44" s="1437" t="s">
        <v>233</v>
      </c>
      <c r="D44" s="1437"/>
      <c r="E44" s="1437"/>
      <c r="F44" s="1437"/>
      <c r="G44" s="1437"/>
      <c r="H44" s="1437"/>
      <c r="I44" s="1437"/>
      <c r="J44" s="1437"/>
      <c r="K44" s="1437"/>
      <c r="L44" s="1437"/>
      <c r="M44" s="1437"/>
      <c r="N44" s="1437"/>
      <c r="O44" s="537"/>
      <c r="P44" s="541"/>
      <c r="Q44" s="234"/>
      <c r="R44" s="234"/>
    </row>
    <row r="45" spans="1:18" s="235" customFormat="1" ht="20.25" hidden="1" customHeight="1">
      <c r="B45" s="524" t="s">
        <v>243</v>
      </c>
      <c r="C45" s="1438" t="s">
        <v>244</v>
      </c>
      <c r="D45" s="1438"/>
      <c r="E45" s="1438"/>
      <c r="F45" s="1438"/>
      <c r="G45" s="1438"/>
      <c r="H45" s="1438"/>
      <c r="I45" s="1438"/>
      <c r="J45" s="1438"/>
      <c r="K45" s="1438"/>
      <c r="L45" s="1438"/>
      <c r="M45" s="1438"/>
      <c r="N45" s="1438"/>
      <c r="O45" s="1438"/>
      <c r="P45" s="1438"/>
    </row>
    <row r="46" spans="1:18" s="235" customFormat="1" ht="20.25" customHeight="1">
      <c r="B46" s="16"/>
      <c r="C46" s="16"/>
      <c r="D46" s="16"/>
      <c r="E46" s="16"/>
      <c r="F46" s="16"/>
      <c r="G46" s="16"/>
      <c r="H46" s="16"/>
      <c r="I46" s="16"/>
      <c r="J46" s="16"/>
      <c r="K46" s="16"/>
      <c r="L46" s="16"/>
      <c r="M46" s="16"/>
      <c r="N46" s="16"/>
      <c r="O46" s="16"/>
    </row>
    <row r="47" spans="1:18" ht="17.25" customHeight="1">
      <c r="A47" s="234"/>
      <c r="B47" s="16"/>
      <c r="C47" s="16"/>
      <c r="D47" s="16"/>
      <c r="E47" s="16"/>
      <c r="F47" s="16"/>
      <c r="G47" s="16"/>
      <c r="H47" s="16"/>
      <c r="I47" s="16"/>
      <c r="J47" s="16"/>
      <c r="K47" s="16"/>
      <c r="L47" s="16"/>
      <c r="M47" s="16"/>
      <c r="N47" s="16"/>
      <c r="O47" s="16"/>
      <c r="P47" s="234"/>
      <c r="Q47" s="234"/>
      <c r="R47" s="234"/>
    </row>
    <row r="48" spans="1:18" s="235" customFormat="1" ht="21" customHeight="1">
      <c r="B48" s="16"/>
      <c r="C48" s="16"/>
      <c r="D48" s="16"/>
      <c r="E48" s="16"/>
      <c r="F48" s="16"/>
      <c r="G48" s="16"/>
      <c r="H48" s="16"/>
      <c r="I48" s="16"/>
      <c r="J48" s="16"/>
      <c r="K48" s="16"/>
      <c r="L48" s="16"/>
      <c r="M48" s="16"/>
      <c r="N48" s="16"/>
      <c r="O48" s="16"/>
    </row>
    <row r="49" spans="2:15" s="235" customFormat="1" ht="21" customHeight="1">
      <c r="B49" s="15"/>
      <c r="C49" s="15"/>
      <c r="D49" s="15"/>
      <c r="E49" s="15"/>
      <c r="F49" s="15"/>
      <c r="G49" s="15"/>
      <c r="H49" s="15"/>
      <c r="I49" s="15"/>
      <c r="J49" s="15"/>
      <c r="K49" s="15"/>
      <c r="L49" s="15"/>
      <c r="M49" s="15"/>
      <c r="N49" s="15"/>
      <c r="O49" s="15"/>
    </row>
    <row r="50" spans="2:15" ht="20.25" customHeight="1">
      <c r="B50" s="15"/>
      <c r="C50" s="15"/>
      <c r="D50" s="15"/>
      <c r="E50" s="15"/>
      <c r="F50" s="15"/>
      <c r="G50" s="15"/>
      <c r="H50" s="15"/>
      <c r="I50" s="15"/>
      <c r="J50" s="15"/>
      <c r="K50" s="15"/>
      <c r="L50" s="15"/>
      <c r="M50" s="15"/>
      <c r="N50" s="15"/>
      <c r="O50" s="15"/>
    </row>
    <row r="51" spans="2:15" s="235" customFormat="1" ht="21" customHeight="1">
      <c r="B51" s="15"/>
      <c r="C51" s="15"/>
      <c r="D51" s="15"/>
      <c r="E51" s="15"/>
      <c r="F51" s="15"/>
      <c r="G51" s="15"/>
      <c r="H51" s="15"/>
      <c r="I51" s="15"/>
      <c r="J51" s="15"/>
      <c r="K51" s="15"/>
      <c r="L51" s="15"/>
      <c r="M51" s="15"/>
      <c r="N51" s="15"/>
      <c r="O51" s="15"/>
    </row>
    <row r="52" spans="2:15" s="235" customFormat="1" ht="21" customHeight="1">
      <c r="B52" s="15"/>
      <c r="C52" s="15"/>
      <c r="D52" s="15"/>
      <c r="E52" s="15"/>
      <c r="F52" s="15"/>
      <c r="G52" s="15"/>
      <c r="H52" s="15"/>
      <c r="I52" s="15"/>
      <c r="J52" s="15"/>
      <c r="K52" s="15"/>
      <c r="L52" s="15"/>
      <c r="M52" s="15"/>
      <c r="N52" s="15"/>
      <c r="O52" s="15"/>
    </row>
    <row r="53" spans="2:15" ht="22.5" customHeight="1">
      <c r="B53" s="15"/>
      <c r="C53" s="15"/>
      <c r="D53" s="15"/>
      <c r="E53" s="15"/>
      <c r="F53" s="15"/>
      <c r="G53" s="15"/>
      <c r="H53" s="15"/>
      <c r="I53" s="15"/>
      <c r="J53" s="15"/>
      <c r="K53" s="15"/>
      <c r="L53" s="15"/>
      <c r="M53" s="15"/>
      <c r="N53" s="15"/>
      <c r="O53" s="15"/>
    </row>
    <row r="54" spans="2:15" ht="24.75" customHeight="1">
      <c r="B54" s="15"/>
      <c r="C54" s="15"/>
      <c r="D54" s="15"/>
      <c r="E54" s="15"/>
      <c r="F54" s="15"/>
      <c r="G54" s="15"/>
      <c r="H54" s="15"/>
      <c r="I54" s="15"/>
      <c r="J54" s="15"/>
      <c r="K54" s="15"/>
      <c r="L54" s="15"/>
      <c r="M54" s="15"/>
      <c r="N54" s="15"/>
      <c r="O54" s="15"/>
    </row>
    <row r="55" spans="2:15" ht="21" customHeight="1">
      <c r="B55" s="15"/>
      <c r="C55" s="15"/>
      <c r="D55" s="15"/>
      <c r="E55" s="15"/>
      <c r="F55" s="15"/>
      <c r="G55" s="15"/>
      <c r="H55" s="15"/>
      <c r="I55" s="15"/>
      <c r="J55" s="15"/>
      <c r="K55" s="15"/>
      <c r="L55" s="15"/>
      <c r="M55" s="15"/>
      <c r="N55" s="15"/>
      <c r="O55" s="15"/>
    </row>
    <row r="56" spans="2:15" ht="21" customHeight="1">
      <c r="B56" s="15"/>
      <c r="C56" s="15"/>
      <c r="D56" s="15"/>
      <c r="E56" s="15"/>
      <c r="F56" s="15"/>
      <c r="G56" s="15"/>
      <c r="H56" s="15"/>
      <c r="I56" s="15"/>
      <c r="J56" s="15"/>
      <c r="K56" s="15"/>
      <c r="L56" s="15"/>
      <c r="M56" s="15"/>
      <c r="N56" s="15"/>
      <c r="O56" s="15"/>
    </row>
    <row r="57" spans="2:15" ht="8.25" customHeight="1">
      <c r="B57" s="15"/>
      <c r="C57" s="15"/>
      <c r="D57" s="15"/>
      <c r="E57" s="15"/>
      <c r="F57" s="15"/>
      <c r="G57" s="15"/>
      <c r="H57" s="15"/>
      <c r="I57" s="15"/>
      <c r="J57" s="15"/>
      <c r="K57" s="15"/>
      <c r="L57" s="15"/>
      <c r="M57" s="15"/>
      <c r="N57" s="15"/>
      <c r="O57" s="15"/>
    </row>
    <row r="58" spans="2:15" ht="0.75" customHeight="1">
      <c r="B58" s="15"/>
      <c r="C58" s="15"/>
      <c r="D58" s="15"/>
      <c r="E58" s="15"/>
      <c r="F58" s="15"/>
      <c r="G58" s="15"/>
      <c r="H58" s="15"/>
      <c r="I58" s="15"/>
      <c r="J58" s="15"/>
      <c r="K58" s="15"/>
      <c r="L58" s="15"/>
      <c r="M58" s="15"/>
      <c r="N58" s="15"/>
      <c r="O58" s="15"/>
    </row>
    <row r="59" spans="2:15" ht="23.25" hidden="1" customHeight="1">
      <c r="B59" s="15"/>
      <c r="C59" s="15"/>
      <c r="D59" s="15"/>
      <c r="E59" s="15"/>
      <c r="F59" s="15"/>
      <c r="G59" s="15"/>
      <c r="H59" s="15"/>
      <c r="I59" s="15"/>
      <c r="J59" s="15"/>
      <c r="K59" s="15"/>
      <c r="L59" s="15"/>
      <c r="M59" s="15"/>
      <c r="N59" s="15"/>
      <c r="O59" s="15"/>
    </row>
    <row r="60" spans="2:15" ht="17.25" customHeight="1" outlineLevel="1">
      <c r="B60" s="15"/>
      <c r="C60" s="15"/>
      <c r="D60" s="15"/>
      <c r="E60" s="15"/>
      <c r="F60" s="15"/>
      <c r="G60" s="15"/>
      <c r="H60" s="15"/>
      <c r="I60" s="15"/>
      <c r="J60" s="15"/>
      <c r="K60" s="15"/>
      <c r="L60" s="15"/>
      <c r="M60" s="15"/>
      <c r="N60" s="15"/>
      <c r="O60" s="15"/>
    </row>
    <row r="61" spans="2:15" ht="15.75" customHeight="1" outlineLevel="1">
      <c r="B61" s="15"/>
      <c r="C61" s="15"/>
      <c r="D61" s="15"/>
      <c r="E61" s="15"/>
      <c r="F61" s="15"/>
      <c r="G61" s="15"/>
      <c r="H61" s="15"/>
      <c r="I61" s="15"/>
      <c r="J61" s="15"/>
      <c r="K61" s="15"/>
      <c r="L61" s="15"/>
      <c r="M61" s="15"/>
      <c r="N61" s="15"/>
      <c r="O61" s="15"/>
    </row>
    <row r="62" spans="2:15" ht="16.5" customHeight="1" outlineLevel="1">
      <c r="B62" s="15"/>
      <c r="C62" s="15"/>
      <c r="D62" s="15"/>
      <c r="E62" s="15"/>
      <c r="F62" s="15"/>
      <c r="G62" s="15"/>
      <c r="H62" s="15"/>
      <c r="I62" s="15"/>
      <c r="J62" s="15"/>
      <c r="K62" s="15"/>
      <c r="L62" s="15"/>
      <c r="M62" s="15"/>
      <c r="N62" s="15"/>
      <c r="O62" s="15"/>
    </row>
    <row r="63" spans="2:15" ht="18" customHeight="1" outlineLevel="1">
      <c r="B63" s="15"/>
      <c r="C63" s="15"/>
      <c r="D63" s="15"/>
      <c r="E63" s="15"/>
      <c r="F63" s="15"/>
      <c r="G63" s="15"/>
      <c r="H63" s="15"/>
      <c r="I63" s="15"/>
      <c r="J63" s="15"/>
      <c r="K63" s="15"/>
      <c r="L63" s="15"/>
      <c r="M63" s="15"/>
      <c r="N63" s="15"/>
      <c r="O63" s="15"/>
    </row>
    <row r="64" spans="2:15" ht="36" customHeight="1">
      <c r="B64" s="15"/>
      <c r="C64" s="15"/>
      <c r="D64" s="15"/>
      <c r="E64" s="15"/>
      <c r="F64" s="15"/>
      <c r="G64" s="15"/>
      <c r="H64" s="15"/>
      <c r="I64" s="15"/>
      <c r="J64" s="15"/>
      <c r="K64" s="15"/>
      <c r="L64" s="15"/>
      <c r="M64" s="15"/>
      <c r="N64" s="15"/>
      <c r="O64" s="15"/>
    </row>
    <row r="65" spans="2:15">
      <c r="B65" s="15"/>
      <c r="C65" s="15"/>
      <c r="D65" s="15"/>
      <c r="E65" s="15"/>
      <c r="F65" s="15"/>
      <c r="G65" s="15"/>
      <c r="H65" s="15"/>
      <c r="I65" s="15"/>
      <c r="J65" s="15"/>
      <c r="K65" s="15"/>
      <c r="L65" s="15"/>
      <c r="M65" s="15"/>
      <c r="N65" s="15"/>
      <c r="O65" s="15"/>
    </row>
    <row r="66" spans="2:15">
      <c r="L66" s="69"/>
    </row>
  </sheetData>
  <mergeCells count="2">
    <mergeCell ref="C44:N44"/>
    <mergeCell ref="C45:P45"/>
  </mergeCells>
  <printOptions horizontalCentered="1"/>
  <pageMargins left="0.51181102362204722" right="0.51181102362204722" top="0.51181102362204722" bottom="0.51181102362204722" header="0.51181102362204722" footer="0.51181102362204722"/>
  <pageSetup scale="64" firstPageNumber="2" orientation="landscape" useFirstPageNumber="1" r:id="rId1"/>
  <headerFooter>
    <oddFooter>&amp;R&amp;"Helvetica,Regular"&amp;12BCE Supplementary Financial Information - Fourth Quarter 2022 Page 6</oddFooter>
  </headerFooter>
  <rowBreaks count="1" manualBreakCount="1">
    <brk id="63" min="1" max="12" man="1"/>
  </rowBreaks>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61441" r:id="rId6" name="FPMExcelClientSheetOptionstb1">
          <controlPr defaultSize="0" autoLine="0" r:id="rId7">
            <anchor moveWithCells="1" sizeWithCells="1">
              <from>
                <xdr:col>0</xdr:col>
                <xdr:colOff>0</xdr:colOff>
                <xdr:row>0</xdr:row>
                <xdr:rowOff>0</xdr:rowOff>
              </from>
              <to>
                <xdr:col>0</xdr:col>
                <xdr:colOff>38100</xdr:colOff>
                <xdr:row>0</xdr:row>
                <xdr:rowOff>19050</xdr:rowOff>
              </to>
            </anchor>
          </controlPr>
        </control>
      </mc:Choice>
      <mc:Fallback>
        <control shapeId="61441" r:id="rId6" name="FPMExcelClientSheetOptionstb1"/>
      </mc:Fallback>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theme="6" tint="0.59999389629810485"/>
    <pageSetUpPr fitToPage="1"/>
  </sheetPr>
  <dimension ref="A1:Z66"/>
  <sheetViews>
    <sheetView showGridLines="0" view="pageBreakPreview" topLeftCell="B12" zoomScale="80" zoomScaleNormal="70" zoomScaleSheetLayoutView="80" workbookViewId="0">
      <selection activeCell="C12" sqref="C12"/>
    </sheetView>
  </sheetViews>
  <sheetFormatPr defaultColWidth="9.140625" defaultRowHeight="19.5" outlineLevelRow="1" outlineLevelCol="1"/>
  <cols>
    <col min="1" max="1" width="30.140625" style="25" hidden="1" customWidth="1" outlineLevel="1"/>
    <col min="2" max="2" width="3.7109375" style="25" customWidth="1" collapsed="1"/>
    <col min="3" max="3" width="102.85546875" style="25" customWidth="1"/>
    <col min="4" max="4" width="16.7109375" style="25" customWidth="1"/>
    <col min="5" max="5" width="2" style="25" customWidth="1"/>
    <col min="6" max="6" width="17.7109375" style="25" customWidth="1" outlineLevel="1"/>
    <col min="7" max="7" width="17.7109375" style="25" customWidth="1"/>
    <col min="8" max="8" width="16.7109375" style="236" customWidth="1"/>
    <col min="9" max="9" width="16.7109375" style="25" customWidth="1"/>
    <col min="10" max="10" width="2" style="25" customWidth="1"/>
    <col min="11" max="11" width="16.7109375" style="25" customWidth="1"/>
    <col min="12" max="12" width="2" style="25" customWidth="1"/>
    <col min="13" max="13" width="16.7109375" style="236" customWidth="1"/>
    <col min="14" max="15" width="16.7109375" style="25" customWidth="1"/>
    <col min="16" max="16" width="16.7109375" style="236" customWidth="1"/>
    <col min="17" max="17" width="7" style="25" customWidth="1"/>
    <col min="18" max="18" width="17" style="236" customWidth="1" collapsed="1"/>
    <col min="19" max="19" width="15.7109375" style="238" bestFit="1" customWidth="1"/>
    <col min="20" max="20" width="10.85546875" style="25" bestFit="1" customWidth="1"/>
    <col min="21" max="16384" width="9.140625" style="25"/>
  </cols>
  <sheetData>
    <row r="1" spans="1:20" hidden="1" outlineLevel="1">
      <c r="A1" s="25" t="s">
        <v>177</v>
      </c>
      <c r="B1" s="25" t="s">
        <v>178</v>
      </c>
      <c r="R1" s="237"/>
    </row>
    <row r="2" spans="1:20" hidden="1" outlineLevel="1">
      <c r="A2" s="25" t="s">
        <v>22</v>
      </c>
      <c r="B2" s="25" t="s">
        <v>114</v>
      </c>
    </row>
    <row r="3" spans="1:20" hidden="1" outlineLevel="1">
      <c r="A3" s="25" t="s">
        <v>163</v>
      </c>
      <c r="B3" s="25" t="s">
        <v>22</v>
      </c>
      <c r="C3" s="25" t="s">
        <v>95</v>
      </c>
      <c r="R3" s="239"/>
    </row>
    <row r="4" spans="1:20" hidden="1" outlineLevel="1">
      <c r="A4" s="25" t="s">
        <v>96</v>
      </c>
      <c r="B4" s="25" t="s">
        <v>115</v>
      </c>
    </row>
    <row r="5" spans="1:20" hidden="1" outlineLevel="1">
      <c r="A5" s="25" t="s">
        <v>97</v>
      </c>
      <c r="B5" s="25" t="s">
        <v>95</v>
      </c>
    </row>
    <row r="6" spans="1:20" ht="17.25" hidden="1" customHeight="1" outlineLevel="1">
      <c r="A6" s="25" t="s">
        <v>98</v>
      </c>
      <c r="B6" s="240" t="s">
        <v>116</v>
      </c>
      <c r="C6" s="240"/>
      <c r="D6" s="240"/>
      <c r="E6" s="240"/>
      <c r="F6" s="240"/>
      <c r="G6" s="240"/>
      <c r="H6" s="241"/>
      <c r="I6" s="240"/>
      <c r="J6" s="240"/>
      <c r="K6" s="240"/>
      <c r="L6" s="240"/>
      <c r="M6" s="241"/>
      <c r="N6" s="240"/>
      <c r="O6" s="240"/>
      <c r="P6" s="241"/>
      <c r="Q6" s="240"/>
    </row>
    <row r="7" spans="1:20" hidden="1" outlineLevel="1">
      <c r="A7" s="25" t="s">
        <v>99</v>
      </c>
      <c r="B7" s="240" t="s">
        <v>117</v>
      </c>
      <c r="C7" s="240"/>
      <c r="D7" s="240"/>
      <c r="E7" s="240"/>
      <c r="F7" s="240"/>
      <c r="G7" s="240"/>
      <c r="H7" s="241"/>
      <c r="I7" s="240"/>
      <c r="J7" s="240"/>
      <c r="K7" s="240"/>
      <c r="L7" s="240"/>
      <c r="M7" s="241"/>
      <c r="N7" s="240"/>
      <c r="O7" s="240"/>
      <c r="P7" s="241"/>
      <c r="Q7" s="240"/>
    </row>
    <row r="8" spans="1:20" ht="15" hidden="1" customHeight="1" outlineLevel="1">
      <c r="A8" s="25" t="s">
        <v>90</v>
      </c>
      <c r="B8" s="240" t="s">
        <v>120</v>
      </c>
      <c r="C8" s="240"/>
      <c r="D8" s="240"/>
      <c r="E8" s="240"/>
      <c r="F8" s="240"/>
      <c r="G8" s="240"/>
      <c r="H8" s="241"/>
      <c r="I8" s="240"/>
      <c r="J8" s="240"/>
      <c r="K8" s="240"/>
      <c r="L8" s="240"/>
      <c r="M8" s="241"/>
      <c r="N8" s="240"/>
      <c r="O8" s="240"/>
      <c r="P8" s="241"/>
      <c r="Q8" s="240"/>
      <c r="R8" s="478" t="str">
        <f xml:space="preserve"> _xll.EPMOlapMemberO("[POST_PREPAID].[PARENTH1].[PREPAID]","","PREPAID","","000")</f>
        <v>PREPAID</v>
      </c>
    </row>
    <row r="9" spans="1:20" ht="15" hidden="1" customHeight="1" outlineLevel="1">
      <c r="B9" s="240" t="s">
        <v>119</v>
      </c>
      <c r="C9" s="240"/>
      <c r="D9" s="240"/>
      <c r="E9" s="240"/>
      <c r="F9" s="240"/>
      <c r="G9" s="240"/>
      <c r="H9" s="241"/>
      <c r="I9" s="240"/>
      <c r="J9" s="240"/>
      <c r="K9" s="240"/>
      <c r="L9" s="240"/>
      <c r="M9" s="241"/>
      <c r="N9" s="240"/>
      <c r="O9" s="240"/>
      <c r="P9" s="241"/>
      <c r="Q9" s="240"/>
      <c r="R9" s="241"/>
    </row>
    <row r="10" spans="1:20" ht="15" hidden="1" customHeight="1" outlineLevel="1">
      <c r="A10" s="479" t="s">
        <v>91</v>
      </c>
      <c r="B10" s="240" t="s">
        <v>118</v>
      </c>
      <c r="C10" s="240"/>
      <c r="D10" s="240"/>
      <c r="E10" s="240"/>
      <c r="F10" s="240"/>
      <c r="G10" s="240"/>
      <c r="H10" s="241"/>
      <c r="I10" s="240"/>
      <c r="J10" s="240"/>
      <c r="K10" s="240"/>
      <c r="L10" s="240"/>
      <c r="M10" s="241"/>
      <c r="N10" s="240"/>
      <c r="O10" s="240"/>
      <c r="P10" s="241"/>
      <c r="Q10" s="240"/>
      <c r="R10" s="241"/>
    </row>
    <row r="11" spans="1:20" ht="15" hidden="1" customHeight="1" outlineLevel="1">
      <c r="A11" s="480"/>
      <c r="B11" s="240" t="s">
        <v>99</v>
      </c>
      <c r="C11" s="240"/>
      <c r="D11" s="8" t="s">
        <v>248</v>
      </c>
      <c r="E11" s="240"/>
      <c r="F11" s="8"/>
      <c r="G11" s="8"/>
      <c r="H11" s="531"/>
      <c r="I11" s="8"/>
      <c r="J11" s="240"/>
      <c r="K11" s="8"/>
      <c r="L11" s="240"/>
      <c r="M11" s="8"/>
      <c r="N11" s="8"/>
      <c r="O11" s="8"/>
      <c r="P11" s="8"/>
      <c r="Q11" s="8"/>
      <c r="R11" s="8"/>
    </row>
    <row r="12" spans="1:20" s="23" customFormat="1" ht="28.5" customHeight="1" collapsed="1">
      <c r="A12" s="241" t="s">
        <v>126</v>
      </c>
      <c r="B12" s="22"/>
      <c r="E12" s="19"/>
      <c r="F12" s="19"/>
      <c r="G12" s="38"/>
      <c r="H12" s="19"/>
      <c r="I12" s="38"/>
      <c r="J12" s="19"/>
      <c r="K12" s="38"/>
      <c r="L12" s="38"/>
      <c r="M12" s="19"/>
      <c r="N12" s="38"/>
      <c r="O12" s="38"/>
      <c r="P12" s="388" t="s">
        <v>265</v>
      </c>
      <c r="Q12" s="19"/>
      <c r="R12" s="19"/>
      <c r="S12" s="22"/>
    </row>
    <row r="13" spans="1:20" s="23" customFormat="1" ht="22.5" customHeight="1">
      <c r="A13" s="241" t="s">
        <v>127</v>
      </c>
      <c r="B13" s="22"/>
      <c r="E13" s="19"/>
      <c r="F13" s="19"/>
      <c r="G13" s="38"/>
      <c r="H13" s="19"/>
      <c r="I13" s="38"/>
      <c r="J13" s="19"/>
      <c r="K13" s="38"/>
      <c r="L13" s="38"/>
      <c r="M13" s="19"/>
      <c r="N13" s="38"/>
      <c r="O13" s="38"/>
      <c r="P13" s="19"/>
      <c r="Q13" s="15"/>
      <c r="R13" s="15"/>
      <c r="S13" s="15"/>
      <c r="T13" s="15"/>
    </row>
    <row r="14" spans="1:20" s="23" customFormat="1" ht="21" hidden="1" customHeight="1">
      <c r="B14" s="20"/>
      <c r="C14" s="20"/>
      <c r="D14" s="20"/>
      <c r="E14" s="20"/>
      <c r="F14" s="20"/>
      <c r="H14" s="20"/>
      <c r="J14" s="20"/>
      <c r="M14" s="20"/>
      <c r="P14" s="20"/>
      <c r="Q14" s="15"/>
      <c r="R14" s="15"/>
      <c r="S14" s="15"/>
      <c r="T14" s="15"/>
    </row>
    <row r="15" spans="1:20" s="221" customFormat="1" ht="41.25" thickBot="1">
      <c r="A15" s="25"/>
      <c r="B15" s="1439" t="s">
        <v>63</v>
      </c>
      <c r="C15" s="1440"/>
      <c r="D15" s="434" t="s">
        <v>251</v>
      </c>
      <c r="E15" s="516"/>
      <c r="F15" s="431" t="s">
        <v>221</v>
      </c>
      <c r="G15" s="432" t="s">
        <v>222</v>
      </c>
      <c r="H15" s="432" t="s">
        <v>223</v>
      </c>
      <c r="I15" s="432" t="s">
        <v>220</v>
      </c>
      <c r="J15" s="670"/>
      <c r="K15" s="435" t="s">
        <v>205</v>
      </c>
      <c r="L15" s="404"/>
      <c r="M15" s="432" t="s">
        <v>198</v>
      </c>
      <c r="N15" s="432" t="s">
        <v>194</v>
      </c>
      <c r="O15" s="432" t="s">
        <v>192</v>
      </c>
      <c r="P15" s="432" t="s">
        <v>184</v>
      </c>
      <c r="Q15" s="15"/>
      <c r="R15" s="438" t="s">
        <v>213</v>
      </c>
      <c r="S15" s="438" t="s">
        <v>211</v>
      </c>
      <c r="T15" s="15"/>
    </row>
    <row r="16" spans="1:20" s="244" customFormat="1" ht="18" customHeight="1">
      <c r="A16" s="243"/>
      <c r="B16" s="671" t="s">
        <v>83</v>
      </c>
      <c r="C16" s="671"/>
      <c r="D16" s="671"/>
      <c r="E16" s="671"/>
      <c r="F16" s="672"/>
      <c r="G16" s="672"/>
      <c r="H16" s="672"/>
      <c r="I16" s="672"/>
      <c r="J16" s="671"/>
      <c r="K16" s="672"/>
      <c r="L16" s="672"/>
      <c r="M16" s="672"/>
      <c r="N16" s="672"/>
      <c r="O16" s="672"/>
      <c r="P16" s="671"/>
      <c r="Q16" s="15"/>
      <c r="R16" s="15"/>
      <c r="S16" s="15"/>
      <c r="T16" s="15"/>
    </row>
    <row r="17" spans="1:26" s="221" customFormat="1" ht="18" customHeight="1">
      <c r="A17" s="245"/>
      <c r="B17" s="436" t="s">
        <v>162</v>
      </c>
      <c r="C17" s="436"/>
      <c r="D17" s="436"/>
      <c r="E17" s="436"/>
      <c r="F17" s="419"/>
      <c r="G17" s="419"/>
      <c r="H17" s="419"/>
      <c r="I17" s="419"/>
      <c r="J17" s="436"/>
      <c r="K17" s="419"/>
      <c r="L17" s="419"/>
      <c r="M17" s="419"/>
      <c r="N17" s="419"/>
      <c r="O17" s="419"/>
      <c r="P17" s="436"/>
      <c r="Q17" s="15"/>
      <c r="R17" s="15"/>
      <c r="S17" s="15"/>
      <c r="T17" s="15"/>
    </row>
    <row r="18" spans="1:26" s="221" customFormat="1" ht="20.25">
      <c r="A18" s="242" t="s">
        <v>110</v>
      </c>
      <c r="B18" s="70" t="s">
        <v>157</v>
      </c>
      <c r="C18" s="422"/>
      <c r="D18" s="673" t="e">
        <f>(ROUND(_xll.EPMRetrieveData($A$1,$A$18,$A$10,$A$2,$A$3,$A$4,$A$5,$A$13,$A$7,D11)/1000000,0))</f>
        <v>#VALUE!</v>
      </c>
      <c r="E18" s="674"/>
      <c r="F18" s="675" t="e">
        <f>D18-G18-H18-I18</f>
        <v>#VALUE!</v>
      </c>
      <c r="G18" s="676">
        <v>1759</v>
      </c>
      <c r="H18" s="676">
        <v>1692</v>
      </c>
      <c r="I18" s="676">
        <v>1635</v>
      </c>
      <c r="J18" s="422"/>
      <c r="K18" s="676">
        <v>6355</v>
      </c>
      <c r="L18" s="677"/>
      <c r="M18" s="676">
        <v>1641</v>
      </c>
      <c r="N18" s="676">
        <v>1642</v>
      </c>
      <c r="O18" s="676">
        <v>1569</v>
      </c>
      <c r="P18" s="676">
        <v>1503</v>
      </c>
      <c r="Q18" s="16"/>
      <c r="R18" s="15" t="e">
        <f>SUM(F18:I18)=D18</f>
        <v>#VALUE!</v>
      </c>
      <c r="S18" s="15" t="b">
        <f>P18+O18+N18+M18=K18</f>
        <v>1</v>
      </c>
      <c r="T18" s="15"/>
    </row>
    <row r="19" spans="1:26" s="221" customFormat="1" ht="20.25">
      <c r="A19" s="242"/>
      <c r="B19" s="70" t="s">
        <v>158</v>
      </c>
      <c r="C19" s="422"/>
      <c r="D19" s="673" t="e">
        <f>((ROUND(_xll.EPMRetrieveData($A$1,$A$18,$A$10,$A$2,$A$3,$A$4,$A$5,$A$12,$A$7,D11)/1000000,0)))</f>
        <v>#VALUE!</v>
      </c>
      <c r="E19" s="674"/>
      <c r="F19" s="675" t="e">
        <f>D19-G19-H19-I19</f>
        <v>#VALUE!</v>
      </c>
      <c r="G19" s="676">
        <v>10</v>
      </c>
      <c r="H19" s="676">
        <v>11</v>
      </c>
      <c r="I19" s="676">
        <v>11</v>
      </c>
      <c r="J19" s="422"/>
      <c r="K19" s="676">
        <v>45</v>
      </c>
      <c r="L19" s="677"/>
      <c r="M19" s="676">
        <v>11</v>
      </c>
      <c r="N19" s="676">
        <v>12</v>
      </c>
      <c r="O19" s="678">
        <v>11</v>
      </c>
      <c r="P19" s="676">
        <v>11</v>
      </c>
      <c r="Q19" s="16"/>
      <c r="R19" s="15" t="e">
        <f t="shared" ref="R19:R52" si="0">SUM(F19:I19)=D19</f>
        <v>#VALUE!</v>
      </c>
      <c r="S19" s="15" t="b">
        <f t="shared" ref="S19:S52" si="1">P19+O19+N19+M19=K19</f>
        <v>1</v>
      </c>
      <c r="T19" s="15"/>
    </row>
    <row r="20" spans="1:26" s="244" customFormat="1" ht="20.25">
      <c r="A20" s="246"/>
      <c r="B20" s="517" t="s">
        <v>216</v>
      </c>
      <c r="C20" s="517"/>
      <c r="D20" s="679" t="e">
        <f>D19+D18</f>
        <v>#VALUE!</v>
      </c>
      <c r="E20" s="680"/>
      <c r="F20" s="681" t="e">
        <f t="shared" ref="F20:F28" si="2">D20-G20-H20-I20</f>
        <v>#VALUE!</v>
      </c>
      <c r="G20" s="682">
        <v>1769</v>
      </c>
      <c r="H20" s="682">
        <v>1703</v>
      </c>
      <c r="I20" s="682">
        <v>1646</v>
      </c>
      <c r="J20" s="517"/>
      <c r="K20" s="682">
        <v>6400</v>
      </c>
      <c r="L20" s="683"/>
      <c r="M20" s="682">
        <v>1652</v>
      </c>
      <c r="N20" s="682">
        <v>1654</v>
      </c>
      <c r="O20" s="682">
        <v>1580</v>
      </c>
      <c r="P20" s="682">
        <v>1514</v>
      </c>
      <c r="Q20" s="16"/>
      <c r="R20" s="15" t="e">
        <f t="shared" si="0"/>
        <v>#VALUE!</v>
      </c>
      <c r="S20" s="15" t="b">
        <f t="shared" si="1"/>
        <v>1</v>
      </c>
      <c r="T20" s="15"/>
    </row>
    <row r="21" spans="1:26" s="221" customFormat="1" ht="20.25">
      <c r="A21" s="242" t="s">
        <v>112</v>
      </c>
      <c r="B21" s="32" t="s">
        <v>159</v>
      </c>
      <c r="C21" s="32"/>
      <c r="D21" s="684" t="e">
        <f>(ROUND(_xll.EPMRetrieveData($A$1,$A$22,$A$10,$A$2,$A$3,$A$4,$A$5,$A$13,$A$7,D11)/1000000,0))</f>
        <v>#VALUE!</v>
      </c>
      <c r="E21" s="685"/>
      <c r="F21" s="686" t="e">
        <f t="shared" si="2"/>
        <v>#VALUE!</v>
      </c>
      <c r="G21" s="687">
        <v>692</v>
      </c>
      <c r="H21" s="687">
        <v>542</v>
      </c>
      <c r="I21" s="687">
        <v>563</v>
      </c>
      <c r="J21" s="32"/>
      <c r="K21" s="687">
        <v>2593</v>
      </c>
      <c r="L21" s="688"/>
      <c r="M21" s="687">
        <v>821</v>
      </c>
      <c r="N21" s="687">
        <v>642</v>
      </c>
      <c r="O21" s="687">
        <v>546</v>
      </c>
      <c r="P21" s="687">
        <v>584</v>
      </c>
      <c r="Q21" s="16"/>
      <c r="R21" s="15" t="e">
        <f t="shared" si="0"/>
        <v>#VALUE!</v>
      </c>
      <c r="S21" s="15" t="b">
        <f t="shared" si="1"/>
        <v>1</v>
      </c>
      <c r="T21" s="15"/>
    </row>
    <row r="22" spans="1:26" s="221" customFormat="1" ht="20.25">
      <c r="A22" s="242" t="s">
        <v>154</v>
      </c>
      <c r="B22" s="32" t="s">
        <v>160</v>
      </c>
      <c r="C22" s="32"/>
      <c r="D22" s="515" t="e">
        <f>ROUND(_xll.EPMRetrieveData($A$1,$A$22,$A$10,$A$2,$A$3,$A$4,$A$5,$A$12,$A$7,D11)/1000000,0)</f>
        <v>#VALUE!</v>
      </c>
      <c r="E22" s="685"/>
      <c r="F22" s="675" t="e">
        <f>D22-G22-H22-I22</f>
        <v>#VALUE!</v>
      </c>
      <c r="G22" s="689">
        <v>5</v>
      </c>
      <c r="H22" s="689">
        <v>1</v>
      </c>
      <c r="I22" s="689">
        <v>1</v>
      </c>
      <c r="J22" s="32"/>
      <c r="K22" s="689">
        <v>6</v>
      </c>
      <c r="L22" s="688"/>
      <c r="M22" s="687">
        <v>2</v>
      </c>
      <c r="N22" s="689">
        <v>0</v>
      </c>
      <c r="O22" s="689">
        <v>2</v>
      </c>
      <c r="P22" s="689">
        <v>2</v>
      </c>
      <c r="Q22" s="16"/>
      <c r="R22" s="15" t="e">
        <f t="shared" si="0"/>
        <v>#VALUE!</v>
      </c>
      <c r="S22" s="15" t="b">
        <f t="shared" si="1"/>
        <v>1</v>
      </c>
      <c r="T22" s="15"/>
    </row>
    <row r="23" spans="1:26" s="244" customFormat="1" ht="20.25">
      <c r="A23" s="246" t="s">
        <v>79</v>
      </c>
      <c r="B23" s="517" t="s">
        <v>217</v>
      </c>
      <c r="C23" s="517"/>
      <c r="D23" s="679" t="e">
        <f>D22+D21</f>
        <v>#VALUE!</v>
      </c>
      <c r="E23" s="680"/>
      <c r="F23" s="681" t="e">
        <f t="shared" si="2"/>
        <v>#VALUE!</v>
      </c>
      <c r="G23" s="682">
        <v>697</v>
      </c>
      <c r="H23" s="682">
        <v>543</v>
      </c>
      <c r="I23" s="682">
        <v>564</v>
      </c>
      <c r="J23" s="680">
        <f>J22+J21</f>
        <v>0</v>
      </c>
      <c r="K23" s="682">
        <v>2599</v>
      </c>
      <c r="L23" s="683"/>
      <c r="M23" s="682">
        <v>823</v>
      </c>
      <c r="N23" s="682">
        <v>642</v>
      </c>
      <c r="O23" s="682">
        <v>548</v>
      </c>
      <c r="P23" s="682">
        <v>586</v>
      </c>
      <c r="Q23" s="16"/>
      <c r="R23" s="15" t="e">
        <f t="shared" si="0"/>
        <v>#VALUE!</v>
      </c>
      <c r="S23" s="15" t="b">
        <f t="shared" si="1"/>
        <v>1</v>
      </c>
      <c r="T23" s="15"/>
    </row>
    <row r="24" spans="1:26" s="221" customFormat="1" ht="20.25">
      <c r="A24" s="242" t="s">
        <v>113</v>
      </c>
      <c r="B24" s="30" t="s">
        <v>150</v>
      </c>
      <c r="C24" s="30"/>
      <c r="D24" s="690" t="e">
        <f>ROUND(_xll.EPMRetrieveData($A$1,$A$23,$A$10,$A$2,$A$3,$A$4,$A$5,$A$13,$A$7,D11)/1000000,0)</f>
        <v>#VALUE!</v>
      </c>
      <c r="E24" s="30"/>
      <c r="F24" s="691" t="e">
        <f t="shared" si="2"/>
        <v>#VALUE!</v>
      </c>
      <c r="G24" s="692">
        <v>2451</v>
      </c>
      <c r="H24" s="692">
        <v>2234</v>
      </c>
      <c r="I24" s="692">
        <v>2198</v>
      </c>
      <c r="J24" s="30"/>
      <c r="K24" s="692">
        <v>8948</v>
      </c>
      <c r="L24" s="692"/>
      <c r="M24" s="687">
        <v>2462</v>
      </c>
      <c r="N24" s="692">
        <v>2284</v>
      </c>
      <c r="O24" s="692">
        <v>2115</v>
      </c>
      <c r="P24" s="692">
        <v>2087</v>
      </c>
      <c r="Q24" s="16"/>
      <c r="R24" s="15" t="e">
        <f t="shared" si="0"/>
        <v>#VALUE!</v>
      </c>
      <c r="S24" s="15" t="b">
        <f t="shared" si="1"/>
        <v>1</v>
      </c>
      <c r="T24" s="15"/>
      <c r="U24" s="247"/>
      <c r="V24" s="247"/>
      <c r="W24" s="247"/>
      <c r="X24" s="247"/>
      <c r="Y24" s="247"/>
      <c r="Z24" s="247"/>
    </row>
    <row r="25" spans="1:26" s="221" customFormat="1" ht="20.25" hidden="1" customHeight="1">
      <c r="A25" s="242"/>
      <c r="B25" s="70" t="s">
        <v>179</v>
      </c>
      <c r="C25" s="26"/>
      <c r="D25" s="693"/>
      <c r="E25" s="26"/>
      <c r="F25" s="694"/>
      <c r="G25" s="692">
        <v>0</v>
      </c>
      <c r="H25" s="692">
        <v>0</v>
      </c>
      <c r="I25" s="692"/>
      <c r="J25" s="26"/>
      <c r="K25" s="692"/>
      <c r="L25" s="692"/>
      <c r="M25" s="692"/>
      <c r="N25" s="692">
        <v>0</v>
      </c>
      <c r="O25" s="692">
        <v>0</v>
      </c>
      <c r="P25" s="692"/>
      <c r="Q25" s="16"/>
      <c r="R25" s="15" t="b">
        <f t="shared" si="0"/>
        <v>1</v>
      </c>
      <c r="S25" s="15" t="b">
        <f t="shared" si="1"/>
        <v>1</v>
      </c>
      <c r="T25" s="15"/>
      <c r="U25" s="247"/>
      <c r="V25" s="247"/>
      <c r="W25" s="247"/>
      <c r="X25" s="247"/>
      <c r="Y25" s="247"/>
      <c r="Z25" s="247"/>
    </row>
    <row r="26" spans="1:26" s="244" customFormat="1" ht="20.25">
      <c r="A26" s="246" t="s">
        <v>170</v>
      </c>
      <c r="B26" s="671" t="s">
        <v>151</v>
      </c>
      <c r="C26" s="671"/>
      <c r="D26" s="680" t="e">
        <f>'BCE Inc. Seg Info HIST p5'!E23</f>
        <v>#VALUE!</v>
      </c>
      <c r="E26" s="680"/>
      <c r="F26" s="695" t="e">
        <f t="shared" si="2"/>
        <v>#VALUE!</v>
      </c>
      <c r="G26" s="683">
        <v>2466</v>
      </c>
      <c r="H26" s="683">
        <v>2246</v>
      </c>
      <c r="I26" s="683">
        <v>2210</v>
      </c>
      <c r="J26" s="671"/>
      <c r="K26" s="683">
        <v>8999</v>
      </c>
      <c r="L26" s="696"/>
      <c r="M26" s="683">
        <v>2475</v>
      </c>
      <c r="N26" s="683">
        <v>2296</v>
      </c>
      <c r="O26" s="683">
        <v>2128</v>
      </c>
      <c r="P26" s="683">
        <v>2100</v>
      </c>
      <c r="Q26" s="16"/>
      <c r="R26" s="15" t="e">
        <f t="shared" si="0"/>
        <v>#VALUE!</v>
      </c>
      <c r="S26" s="15" t="b">
        <f t="shared" si="1"/>
        <v>1</v>
      </c>
      <c r="T26" s="15"/>
    </row>
    <row r="27" spans="1:26" s="221" customFormat="1" ht="20.25">
      <c r="A27" s="242"/>
      <c r="B27" s="27" t="s">
        <v>89</v>
      </c>
      <c r="C27" s="27"/>
      <c r="D27" s="697" t="e">
        <f>'BCE Inc. Seg Info HIST p5'!E30</f>
        <v>#VALUE!</v>
      </c>
      <c r="E27" s="30"/>
      <c r="F27" s="698" t="e">
        <f t="shared" si="2"/>
        <v>#VALUE!</v>
      </c>
      <c r="G27" s="699">
        <v>-1377</v>
      </c>
      <c r="H27" s="699">
        <v>-1197</v>
      </c>
      <c r="I27" s="699">
        <v>-1201</v>
      </c>
      <c r="J27" s="27"/>
      <c r="K27" s="699">
        <v>-5146</v>
      </c>
      <c r="L27" s="692"/>
      <c r="M27" s="699">
        <v>-1524</v>
      </c>
      <c r="N27" s="699">
        <v>-1286</v>
      </c>
      <c r="O27" s="699">
        <v>-1159</v>
      </c>
      <c r="P27" s="699">
        <v>-1177</v>
      </c>
      <c r="Q27" s="15"/>
      <c r="R27" s="15" t="e">
        <f t="shared" si="0"/>
        <v>#VALUE!</v>
      </c>
      <c r="S27" s="15" t="b">
        <f t="shared" si="1"/>
        <v>1</v>
      </c>
      <c r="T27" s="15"/>
    </row>
    <row r="28" spans="1:26" s="221" customFormat="1" ht="20.25">
      <c r="A28" s="242"/>
      <c r="B28" s="30" t="s">
        <v>108</v>
      </c>
      <c r="C28" s="30"/>
      <c r="D28" s="684" t="e">
        <f>'BCE Inc. Seg Info HIST p5'!E37</f>
        <v>#VALUE!</v>
      </c>
      <c r="E28" s="30"/>
      <c r="F28" s="675" t="e">
        <f t="shared" si="2"/>
        <v>#VALUE!</v>
      </c>
      <c r="G28" s="687">
        <v>1089</v>
      </c>
      <c r="H28" s="687">
        <v>1049</v>
      </c>
      <c r="I28" s="687">
        <v>1009</v>
      </c>
      <c r="J28" s="30"/>
      <c r="K28" s="687">
        <v>3853</v>
      </c>
      <c r="L28" s="692"/>
      <c r="M28" s="687">
        <v>951</v>
      </c>
      <c r="N28" s="687">
        <v>1010</v>
      </c>
      <c r="O28" s="687">
        <v>969</v>
      </c>
      <c r="P28" s="687">
        <v>923</v>
      </c>
      <c r="Q28" s="15"/>
      <c r="R28" s="15" t="e">
        <f t="shared" si="0"/>
        <v>#VALUE!</v>
      </c>
      <c r="S28" s="15" t="b">
        <f t="shared" si="1"/>
        <v>1</v>
      </c>
      <c r="T28" s="15"/>
    </row>
    <row r="29" spans="1:26" s="249" customFormat="1" ht="20.25">
      <c r="A29" s="248"/>
      <c r="B29" s="46" t="s">
        <v>131</v>
      </c>
      <c r="C29" s="46"/>
      <c r="D29" s="700" t="e">
        <f>D28/D26</f>
        <v>#VALUE!</v>
      </c>
      <c r="E29" s="700"/>
      <c r="F29" s="701" t="e">
        <f>F28/F26</f>
        <v>#VALUE!</v>
      </c>
      <c r="G29" s="702">
        <v>0.442</v>
      </c>
      <c r="H29" s="702">
        <v>0.4670525378450579</v>
      </c>
      <c r="I29" s="702">
        <v>0.45656108597285067</v>
      </c>
      <c r="J29" s="700"/>
      <c r="K29" s="702">
        <v>0.42815868429825538</v>
      </c>
      <c r="L29" s="702"/>
      <c r="M29" s="702">
        <v>0.38424242424242422</v>
      </c>
      <c r="N29" s="702">
        <v>0.43989547038327526</v>
      </c>
      <c r="O29" s="702">
        <v>0.45535714285714285</v>
      </c>
      <c r="P29" s="702">
        <v>0.43952380952380954</v>
      </c>
      <c r="Q29" s="15"/>
      <c r="R29" s="15"/>
      <c r="S29" s="15"/>
      <c r="T29" s="15"/>
    </row>
    <row r="30" spans="1:26" s="249" customFormat="1" ht="19.5" hidden="1" customHeight="1">
      <c r="A30" s="248"/>
      <c r="B30" s="46" t="s">
        <v>180</v>
      </c>
      <c r="C30" s="46"/>
      <c r="D30" s="700"/>
      <c r="E30" s="56"/>
      <c r="F30" s="701"/>
      <c r="G30" s="702"/>
      <c r="H30" s="702"/>
      <c r="I30" s="702"/>
      <c r="J30" s="700"/>
      <c r="K30" s="702"/>
      <c r="L30" s="702"/>
      <c r="M30" s="702"/>
      <c r="N30" s="702"/>
      <c r="O30" s="702"/>
      <c r="P30" s="702"/>
      <c r="Q30" s="15"/>
      <c r="R30" s="15" t="b">
        <f t="shared" si="0"/>
        <v>1</v>
      </c>
      <c r="S30" s="15" t="b">
        <f t="shared" si="1"/>
        <v>1</v>
      </c>
      <c r="T30" s="15"/>
    </row>
    <row r="31" spans="1:26" s="249" customFormat="1" ht="19.5" hidden="1" customHeight="1">
      <c r="A31" s="248"/>
      <c r="B31" s="46" t="s">
        <v>181</v>
      </c>
      <c r="C31" s="46"/>
      <c r="D31" s="700"/>
      <c r="E31" s="56"/>
      <c r="F31" s="701"/>
      <c r="G31" s="702"/>
      <c r="H31" s="702"/>
      <c r="I31" s="702"/>
      <c r="J31" s="700"/>
      <c r="K31" s="702"/>
      <c r="L31" s="702"/>
      <c r="M31" s="702"/>
      <c r="N31" s="702"/>
      <c r="O31" s="702"/>
      <c r="P31" s="702"/>
      <c r="Q31" s="15"/>
      <c r="R31" s="15" t="b">
        <f t="shared" si="0"/>
        <v>1</v>
      </c>
      <c r="S31" s="15" t="b">
        <f t="shared" si="1"/>
        <v>1</v>
      </c>
      <c r="T31" s="15"/>
    </row>
    <row r="32" spans="1:26" s="249" customFormat="1" ht="7.5" customHeight="1">
      <c r="A32" s="248"/>
      <c r="B32" s="46"/>
      <c r="C32" s="46"/>
      <c r="D32" s="700"/>
      <c r="E32" s="56"/>
      <c r="F32" s="701"/>
      <c r="G32" s="702"/>
      <c r="H32" s="702"/>
      <c r="I32" s="702"/>
      <c r="J32" s="700"/>
      <c r="K32" s="702"/>
      <c r="L32" s="702"/>
      <c r="M32" s="702"/>
      <c r="N32" s="702"/>
      <c r="O32" s="702"/>
      <c r="P32" s="702"/>
      <c r="Q32" s="15"/>
      <c r="R32" s="15"/>
      <c r="S32" s="15"/>
      <c r="T32" s="15"/>
    </row>
    <row r="33" spans="1:20" s="221" customFormat="1" ht="20.25">
      <c r="A33" s="242"/>
      <c r="B33" s="27" t="s">
        <v>7</v>
      </c>
      <c r="C33" s="27"/>
      <c r="D33" s="684">
        <f>'BCE Inc. Seg Info HIST p5'!E47</f>
        <v>1084</v>
      </c>
      <c r="E33" s="684"/>
      <c r="F33" s="703">
        <f>'BCE Inc. Seg Info HIST p5'!G47</f>
        <v>308</v>
      </c>
      <c r="G33" s="687">
        <v>248</v>
      </c>
      <c r="H33" s="704">
        <v>280</v>
      </c>
      <c r="I33" s="704">
        <f>'BCE Inc. Seg Info HIST p5'!J47</f>
        <v>248</v>
      </c>
      <c r="J33" s="705">
        <f>'BCE Inc. Seg Info HIST p5'!K47</f>
        <v>0</v>
      </c>
      <c r="K33" s="704">
        <f>'BCE Inc. Seg Info HIST p5'!L47</f>
        <v>1120</v>
      </c>
      <c r="L33" s="687">
        <f>'BCE Inc. Seg Info HIST p5'!M47</f>
        <v>0</v>
      </c>
      <c r="M33" s="687">
        <f>'BCE Inc. Seg Info HIST p5'!N47</f>
        <v>273</v>
      </c>
      <c r="N33" s="687">
        <f>'BCE Inc. Seg Info HIST p5'!O47</f>
        <v>255</v>
      </c>
      <c r="O33" s="704">
        <f>'BCE Inc. Seg Info HIST p5'!P47</f>
        <v>306</v>
      </c>
      <c r="P33" s="704">
        <f>'BCE Inc. Seg Info HIST p5'!Q47</f>
        <v>286</v>
      </c>
      <c r="Q33" s="15"/>
      <c r="R33" s="15" t="b">
        <f t="shared" si="0"/>
        <v>1</v>
      </c>
      <c r="S33" s="15" t="b">
        <f t="shared" si="1"/>
        <v>1</v>
      </c>
      <c r="T33" s="15"/>
    </row>
    <row r="34" spans="1:20" s="252" customFormat="1" ht="20.25">
      <c r="A34" s="250"/>
      <c r="B34" s="706" t="s">
        <v>109</v>
      </c>
      <c r="C34" s="706"/>
      <c r="D34" s="707" t="e">
        <f>'BCE Inc. Seg Info HIST p5'!E48</f>
        <v>#VALUE!</v>
      </c>
      <c r="E34" s="708"/>
      <c r="F34" s="707" t="e">
        <f>'BCE Inc. Seg Info HIST p5'!G48</f>
        <v>#VALUE!</v>
      </c>
      <c r="G34" s="709">
        <v>0.10056772100567721</v>
      </c>
      <c r="H34" s="710">
        <v>0.1246660730186999</v>
      </c>
      <c r="I34" s="710">
        <f>'BCE Inc. Seg Info HIST p5'!J48</f>
        <v>0.11221719457013575</v>
      </c>
      <c r="J34" s="711" t="e">
        <f>'BCE Inc. Seg Info HIST p5'!K48</f>
        <v>#DIV/0!</v>
      </c>
      <c r="K34" s="710">
        <f>'BCE Inc. Seg Info HIST p5'!L48</f>
        <v>0.12445827314146016</v>
      </c>
      <c r="L34" s="709" t="e">
        <f>'BCE Inc. Seg Info HIST p5'!M48</f>
        <v>#DIV/0!</v>
      </c>
      <c r="M34" s="709">
        <f>'BCE Inc. Seg Info HIST p5'!N48</f>
        <v>0.11030303030303031</v>
      </c>
      <c r="N34" s="709">
        <f>'BCE Inc. Seg Info HIST p5'!O48</f>
        <v>0.11106271777003485</v>
      </c>
      <c r="O34" s="710">
        <f>'BCE Inc. Seg Info HIST p5'!P48</f>
        <v>0.14379699248120301</v>
      </c>
      <c r="P34" s="710">
        <f>'BCE Inc. Seg Info HIST p5'!Q48</f>
        <v>0.1361904761904762</v>
      </c>
      <c r="Q34" s="15"/>
      <c r="R34" s="15"/>
      <c r="S34" s="15"/>
      <c r="T34" s="15"/>
    </row>
    <row r="35" spans="1:20" s="252" customFormat="1" ht="3.75" customHeight="1">
      <c r="A35" s="250"/>
      <c r="B35" s="706"/>
      <c r="C35" s="706"/>
      <c r="D35" s="707"/>
      <c r="E35" s="708"/>
      <c r="F35" s="709"/>
      <c r="G35" s="709"/>
      <c r="H35" s="709"/>
      <c r="I35" s="709"/>
      <c r="J35" s="706"/>
      <c r="K35" s="709"/>
      <c r="L35" s="706"/>
      <c r="M35" s="709"/>
      <c r="N35" s="709"/>
      <c r="O35" s="709"/>
      <c r="P35" s="709"/>
      <c r="Q35" s="15"/>
      <c r="R35" s="15"/>
      <c r="S35" s="15"/>
      <c r="T35" s="15"/>
    </row>
    <row r="36" spans="1:20" s="249" customFormat="1" ht="20.25">
      <c r="A36" s="253"/>
      <c r="B36" s="712" t="s">
        <v>225</v>
      </c>
      <c r="C36" s="713"/>
      <c r="D36" s="714"/>
      <c r="E36" s="715"/>
      <c r="F36" s="716"/>
      <c r="G36" s="716"/>
      <c r="H36" s="716"/>
      <c r="I36" s="716"/>
      <c r="J36" s="717"/>
      <c r="K36" s="716"/>
      <c r="L36" s="717"/>
      <c r="M36" s="716"/>
      <c r="N36" s="716"/>
      <c r="O36" s="716"/>
      <c r="P36" s="716"/>
      <c r="Q36" s="15"/>
      <c r="R36" s="15"/>
      <c r="S36" s="15"/>
      <c r="T36" s="15"/>
    </row>
    <row r="37" spans="1:20" s="252" customFormat="1" ht="20.25">
      <c r="A37" s="250"/>
      <c r="B37" s="27" t="s">
        <v>195</v>
      </c>
      <c r="C37" s="706"/>
      <c r="D37" s="33">
        <v>1953912</v>
      </c>
      <c r="E37" s="718"/>
      <c r="F37" s="719">
        <f>D37-G37-H37-I37</f>
        <v>605034</v>
      </c>
      <c r="G37" s="64">
        <v>583700</v>
      </c>
      <c r="H37" s="61">
        <v>415270</v>
      </c>
      <c r="I37" s="61">
        <v>349908</v>
      </c>
      <c r="J37" s="706"/>
      <c r="K37" s="61">
        <v>1653771</v>
      </c>
      <c r="L37" s="706"/>
      <c r="M37" s="61">
        <v>495076</v>
      </c>
      <c r="N37" s="61">
        <v>470165</v>
      </c>
      <c r="O37" s="61">
        <v>348403</v>
      </c>
      <c r="P37" s="61">
        <v>340127</v>
      </c>
      <c r="Q37" s="15"/>
      <c r="R37" s="15" t="b">
        <f t="shared" si="0"/>
        <v>1</v>
      </c>
      <c r="S37" s="15" t="b">
        <f t="shared" si="1"/>
        <v>1</v>
      </c>
      <c r="T37" s="15"/>
    </row>
    <row r="38" spans="1:20" s="252" customFormat="1" ht="20.25">
      <c r="A38" s="250"/>
      <c r="B38" s="720" t="s">
        <v>188</v>
      </c>
      <c r="C38" s="706"/>
      <c r="D38" s="33">
        <v>1355772</v>
      </c>
      <c r="E38" s="718"/>
      <c r="F38" s="719">
        <f>D38-G38-H38-I38</f>
        <v>467294</v>
      </c>
      <c r="G38" s="64">
        <v>391165</v>
      </c>
      <c r="H38" s="61">
        <v>266600</v>
      </c>
      <c r="I38" s="61">
        <v>230713</v>
      </c>
      <c r="J38" s="706"/>
      <c r="K38" s="61">
        <v>1201659</v>
      </c>
      <c r="L38" s="706"/>
      <c r="M38" s="61">
        <v>373621</v>
      </c>
      <c r="N38" s="61">
        <v>336328</v>
      </c>
      <c r="O38" s="61">
        <v>242720</v>
      </c>
      <c r="P38" s="61">
        <v>248990</v>
      </c>
      <c r="Q38" s="15"/>
      <c r="R38" s="15" t="b">
        <f t="shared" si="0"/>
        <v>1</v>
      </c>
      <c r="S38" s="15" t="b">
        <f t="shared" si="1"/>
        <v>1</v>
      </c>
      <c r="T38" s="15"/>
    </row>
    <row r="39" spans="1:20" s="252" customFormat="1" ht="20.25">
      <c r="A39" s="250"/>
      <c r="B39" s="721" t="s">
        <v>189</v>
      </c>
      <c r="C39" s="722"/>
      <c r="D39" s="723">
        <v>598140</v>
      </c>
      <c r="E39" s="718"/>
      <c r="F39" s="724">
        <f t="shared" ref="F39:F42" si="3">D39-G39-H39-I39</f>
        <v>137740</v>
      </c>
      <c r="G39" s="725">
        <v>192535</v>
      </c>
      <c r="H39" s="725">
        <v>148670</v>
      </c>
      <c r="I39" s="725">
        <v>119195</v>
      </c>
      <c r="J39" s="706"/>
      <c r="K39" s="726">
        <v>452112</v>
      </c>
      <c r="L39" s="706"/>
      <c r="M39" s="726">
        <v>121455</v>
      </c>
      <c r="N39" s="726">
        <v>133837</v>
      </c>
      <c r="O39" s="726">
        <v>105683</v>
      </c>
      <c r="P39" s="726">
        <v>91137</v>
      </c>
      <c r="Q39" s="15"/>
      <c r="R39" s="15" t="b">
        <f>SUM(F39:I39)=D39</f>
        <v>1</v>
      </c>
      <c r="S39" s="15" t="b">
        <f t="shared" si="1"/>
        <v>1</v>
      </c>
      <c r="T39" s="15"/>
    </row>
    <row r="40" spans="1:20" s="252" customFormat="1" ht="20.25">
      <c r="A40" s="250"/>
      <c r="B40" s="27" t="s">
        <v>196</v>
      </c>
      <c r="C40" s="727"/>
      <c r="D40" s="728">
        <v>489901</v>
      </c>
      <c r="E40" s="718"/>
      <c r="F40" s="719">
        <f t="shared" si="3"/>
        <v>122621</v>
      </c>
      <c r="G40" s="729">
        <v>224343</v>
      </c>
      <c r="H40" s="729">
        <v>110761</v>
      </c>
      <c r="I40" s="729">
        <v>32176</v>
      </c>
      <c r="J40" s="706"/>
      <c r="K40" s="729">
        <v>294842</v>
      </c>
      <c r="L40" s="706"/>
      <c r="M40" s="729">
        <v>109726</v>
      </c>
      <c r="N40" s="729">
        <v>136464</v>
      </c>
      <c r="O40" s="729">
        <v>46247</v>
      </c>
      <c r="P40" s="729">
        <v>2405</v>
      </c>
      <c r="Q40" s="15"/>
      <c r="R40" s="15" t="b">
        <f t="shared" si="0"/>
        <v>1</v>
      </c>
      <c r="S40" s="15" t="b">
        <f t="shared" si="1"/>
        <v>1</v>
      </c>
      <c r="T40" s="15"/>
    </row>
    <row r="41" spans="1:20" s="252" customFormat="1" ht="20.25">
      <c r="A41" s="250"/>
      <c r="B41" s="720" t="s">
        <v>188</v>
      </c>
      <c r="C41" s="706"/>
      <c r="D41" s="728">
        <v>439842</v>
      </c>
      <c r="E41" s="718"/>
      <c r="F41" s="719">
        <f t="shared" si="3"/>
        <v>154617</v>
      </c>
      <c r="G41" s="729">
        <v>167798</v>
      </c>
      <c r="H41" s="729">
        <v>83197</v>
      </c>
      <c r="I41" s="729">
        <v>34230</v>
      </c>
      <c r="J41" s="706"/>
      <c r="K41" s="729">
        <v>301706</v>
      </c>
      <c r="L41" s="706"/>
      <c r="M41" s="729">
        <v>109527</v>
      </c>
      <c r="N41" s="729">
        <v>114821</v>
      </c>
      <c r="O41" s="729">
        <v>44433</v>
      </c>
      <c r="P41" s="729">
        <v>32925</v>
      </c>
      <c r="Q41" s="15"/>
      <c r="R41" s="15" t="b">
        <f t="shared" si="0"/>
        <v>1</v>
      </c>
      <c r="S41" s="15" t="b">
        <f t="shared" si="1"/>
        <v>1</v>
      </c>
      <c r="T41" s="15"/>
    </row>
    <row r="42" spans="1:20" s="252" customFormat="1" ht="20.25">
      <c r="A42" s="250"/>
      <c r="B42" s="721" t="s">
        <v>189</v>
      </c>
      <c r="C42" s="730"/>
      <c r="D42" s="731">
        <v>50059</v>
      </c>
      <c r="E42" s="718"/>
      <c r="F42" s="698">
        <f t="shared" si="3"/>
        <v>-31996</v>
      </c>
      <c r="G42" s="732">
        <v>56545</v>
      </c>
      <c r="H42" s="732">
        <v>27564</v>
      </c>
      <c r="I42" s="732">
        <v>-2054</v>
      </c>
      <c r="J42" s="706"/>
      <c r="K42" s="732">
        <v>-6864</v>
      </c>
      <c r="L42" s="706"/>
      <c r="M42" s="732">
        <v>199</v>
      </c>
      <c r="N42" s="732">
        <v>21643</v>
      </c>
      <c r="O42" s="732">
        <v>1814</v>
      </c>
      <c r="P42" s="732">
        <v>-30520</v>
      </c>
      <c r="Q42" s="15"/>
      <c r="R42" s="15" t="b">
        <f t="shared" si="0"/>
        <v>1</v>
      </c>
      <c r="S42" s="15" t="b">
        <f t="shared" si="1"/>
        <v>1</v>
      </c>
      <c r="T42" s="15"/>
    </row>
    <row r="43" spans="1:20" s="252" customFormat="1" ht="20.25">
      <c r="A43" s="250"/>
      <c r="B43" s="27" t="s">
        <v>191</v>
      </c>
      <c r="C43" s="706"/>
      <c r="D43" s="728">
        <v>9949086</v>
      </c>
      <c r="E43" s="718"/>
      <c r="F43" s="526">
        <f>D43</f>
        <v>9949086</v>
      </c>
      <c r="G43" s="729">
        <v>9826465.1253664009</v>
      </c>
      <c r="H43" s="729">
        <v>9602122.1253664009</v>
      </c>
      <c r="I43" s="729">
        <v>9491361.1253664009</v>
      </c>
      <c r="J43" s="706"/>
      <c r="K43" s="729">
        <v>9459185.1253664009</v>
      </c>
      <c r="L43" s="706"/>
      <c r="M43" s="729">
        <v>9459185.1253664009</v>
      </c>
      <c r="N43" s="729">
        <v>9349459.1253664009</v>
      </c>
      <c r="O43" s="729">
        <v>9212995.1253664009</v>
      </c>
      <c r="P43" s="729">
        <v>9166748</v>
      </c>
      <c r="Q43" s="15"/>
      <c r="R43" s="15" t="b">
        <f t="shared" si="0"/>
        <v>0</v>
      </c>
      <c r="S43" s="15"/>
      <c r="T43" s="15"/>
    </row>
    <row r="44" spans="1:20" s="252" customFormat="1" ht="20.25">
      <c r="A44" s="250"/>
      <c r="B44" s="32" t="s">
        <v>188</v>
      </c>
      <c r="C44" s="706"/>
      <c r="D44" s="728">
        <v>9069887</v>
      </c>
      <c r="E44" s="718"/>
      <c r="F44" s="526">
        <f>D44</f>
        <v>9069887</v>
      </c>
      <c r="G44" s="729">
        <v>8915270.2253664006</v>
      </c>
      <c r="H44" s="729">
        <v>8747472.2253664006</v>
      </c>
      <c r="I44" s="729">
        <v>8664275.2253664006</v>
      </c>
      <c r="J44" s="706"/>
      <c r="K44" s="729">
        <v>8630045.2253664006</v>
      </c>
      <c r="L44" s="706"/>
      <c r="M44" s="729">
        <v>8630045.2253664006</v>
      </c>
      <c r="N44" s="729">
        <v>8520518.2253664006</v>
      </c>
      <c r="O44" s="729">
        <v>8405697.2253664006</v>
      </c>
      <c r="P44" s="729">
        <v>8361264</v>
      </c>
      <c r="Q44" s="15"/>
      <c r="R44" s="15" t="b">
        <f t="shared" si="0"/>
        <v>0</v>
      </c>
      <c r="S44" s="15"/>
      <c r="T44" s="15"/>
    </row>
    <row r="45" spans="1:20" s="252" customFormat="1" ht="20.25">
      <c r="A45" s="251"/>
      <c r="B45" s="721" t="s">
        <v>189</v>
      </c>
      <c r="C45" s="730"/>
      <c r="D45" s="731">
        <v>879199</v>
      </c>
      <c r="E45" s="718"/>
      <c r="F45" s="526">
        <f>D45</f>
        <v>879199</v>
      </c>
      <c r="G45" s="732">
        <v>911194.9</v>
      </c>
      <c r="H45" s="732">
        <v>854649.9</v>
      </c>
      <c r="I45" s="732">
        <v>827085.9</v>
      </c>
      <c r="J45" s="706"/>
      <c r="K45" s="732">
        <v>829139.9</v>
      </c>
      <c r="L45" s="706"/>
      <c r="M45" s="732">
        <v>829139.9</v>
      </c>
      <c r="N45" s="732">
        <v>828940.9</v>
      </c>
      <c r="O45" s="732">
        <v>807297.9</v>
      </c>
      <c r="P45" s="732">
        <v>805484</v>
      </c>
      <c r="Q45" s="15"/>
      <c r="R45" s="15" t="b">
        <f t="shared" si="0"/>
        <v>0</v>
      </c>
      <c r="S45" s="15"/>
      <c r="T45" s="15"/>
    </row>
    <row r="46" spans="1:20" s="252" customFormat="1" ht="20.25">
      <c r="A46" s="251"/>
      <c r="B46" s="733" t="s">
        <v>234</v>
      </c>
      <c r="C46" s="734"/>
      <c r="D46" s="735">
        <v>59.3</v>
      </c>
      <c r="E46" s="718"/>
      <c r="F46" s="735">
        <v>58.88</v>
      </c>
      <c r="G46" s="736">
        <v>60.76</v>
      </c>
      <c r="H46" s="736">
        <v>59.5431934</v>
      </c>
      <c r="I46" s="736">
        <v>57.983489400000003</v>
      </c>
      <c r="J46" s="706"/>
      <c r="K46" s="736">
        <v>57.664423800000002</v>
      </c>
      <c r="L46" s="737"/>
      <c r="M46" s="736">
        <v>58.608488800000003</v>
      </c>
      <c r="N46" s="736">
        <v>59.466230600000003</v>
      </c>
      <c r="O46" s="736">
        <v>57.360305699999998</v>
      </c>
      <c r="P46" s="736">
        <v>55.174383300000002</v>
      </c>
      <c r="Q46" s="15"/>
      <c r="R46" s="15"/>
      <c r="S46" s="15"/>
      <c r="T46" s="15"/>
    </row>
    <row r="47" spans="1:20" s="252" customFormat="1" ht="21" hidden="1" customHeight="1">
      <c r="A47" s="251"/>
      <c r="B47" s="738"/>
      <c r="C47" s="730"/>
      <c r="D47" s="735"/>
      <c r="E47" s="718"/>
      <c r="F47" s="739"/>
      <c r="G47" s="740"/>
      <c r="H47" s="740"/>
      <c r="I47" s="740"/>
      <c r="J47" s="706"/>
      <c r="K47" s="740"/>
      <c r="L47" s="737"/>
      <c r="M47" s="740"/>
      <c r="N47" s="740"/>
      <c r="O47" s="740"/>
      <c r="P47" s="740"/>
      <c r="Q47" s="15"/>
      <c r="R47" s="15" t="b">
        <f t="shared" si="0"/>
        <v>1</v>
      </c>
      <c r="S47" s="15" t="b">
        <f t="shared" si="1"/>
        <v>1</v>
      </c>
      <c r="T47" s="15"/>
    </row>
    <row r="48" spans="1:20" s="252" customFormat="1" ht="23.25">
      <c r="A48" s="251"/>
      <c r="B48" s="27" t="s">
        <v>266</v>
      </c>
      <c r="C48" s="706"/>
      <c r="D48" s="741">
        <v>1.2699999999999999E-2</v>
      </c>
      <c r="E48" s="718"/>
      <c r="F48" s="741">
        <v>1.6299999999999999E-2</v>
      </c>
      <c r="G48" s="742">
        <v>1.24E-2</v>
      </c>
      <c r="H48" s="742">
        <v>1.0737500000000001E-2</v>
      </c>
      <c r="I48" s="742">
        <v>1.12421E-2</v>
      </c>
      <c r="J48" s="706"/>
      <c r="K48" s="742">
        <v>1.23074E-2</v>
      </c>
      <c r="L48" s="706"/>
      <c r="M48" s="742">
        <v>1.37295E-2</v>
      </c>
      <c r="N48" s="742">
        <v>1.20897E-2</v>
      </c>
      <c r="O48" s="742">
        <v>1.1043499999999999E-2</v>
      </c>
      <c r="P48" s="742">
        <v>1.23E-2</v>
      </c>
      <c r="Q48" s="15"/>
      <c r="R48" s="15"/>
      <c r="S48" s="15"/>
      <c r="T48" s="15"/>
    </row>
    <row r="49" spans="1:20" s="252" customFormat="1" ht="20.25">
      <c r="A49" s="251"/>
      <c r="B49" s="720" t="s">
        <v>188</v>
      </c>
      <c r="C49" s="706"/>
      <c r="D49" s="741">
        <v>9.1999999999999998E-3</v>
      </c>
      <c r="E49" s="718"/>
      <c r="F49" s="741">
        <v>1.2200000000000001E-2</v>
      </c>
      <c r="G49" s="742">
        <v>8.9999999999999993E-3</v>
      </c>
      <c r="H49" s="742">
        <v>7.5217000000000001E-3</v>
      </c>
      <c r="I49" s="742">
        <v>7.9129000000000005E-3</v>
      </c>
      <c r="J49" s="706"/>
      <c r="K49" s="742">
        <v>9.3212E-3</v>
      </c>
      <c r="L49" s="706"/>
      <c r="M49" s="742">
        <v>1.0782E-2</v>
      </c>
      <c r="N49" s="742">
        <v>9.2504000000000006E-3</v>
      </c>
      <c r="O49" s="742">
        <v>8.2737000000000002E-3</v>
      </c>
      <c r="P49" s="742">
        <v>8.8999999999999999E-3</v>
      </c>
      <c r="Q49" s="15"/>
      <c r="R49" s="15"/>
      <c r="S49" s="15"/>
      <c r="T49" s="15"/>
    </row>
    <row r="50" spans="1:20" s="252" customFormat="1" ht="20.25">
      <c r="A50" s="250"/>
      <c r="B50" s="32" t="s">
        <v>189</v>
      </c>
      <c r="C50" s="706"/>
      <c r="D50" s="741">
        <v>4.8500000000000001E-2</v>
      </c>
      <c r="E50" s="718"/>
      <c r="F50" s="741">
        <v>5.74E-2</v>
      </c>
      <c r="G50" s="742">
        <v>4.58E-2</v>
      </c>
      <c r="H50" s="742">
        <v>4.4090699999999997E-2</v>
      </c>
      <c r="I50" s="742">
        <v>4.6051099999999998E-2</v>
      </c>
      <c r="J50" s="706"/>
      <c r="K50" s="742">
        <v>4.3075099999999998E-2</v>
      </c>
      <c r="L50" s="706"/>
      <c r="M50" s="742">
        <v>4.4151200000000002E-2</v>
      </c>
      <c r="N50" s="742">
        <v>4.1468999999999999E-2</v>
      </c>
      <c r="O50" s="742">
        <v>3.9803400000000003E-2</v>
      </c>
      <c r="P50" s="742">
        <v>4.6800000000000001E-2</v>
      </c>
      <c r="Q50" s="15"/>
      <c r="R50" s="15"/>
      <c r="S50" s="15"/>
      <c r="T50" s="15"/>
    </row>
    <row r="51" spans="1:20" s="252" customFormat="1" ht="21" customHeight="1">
      <c r="A51" s="254"/>
      <c r="B51" s="712" t="s">
        <v>224</v>
      </c>
      <c r="C51" s="743"/>
      <c r="D51" s="744"/>
      <c r="E51" s="745"/>
      <c r="F51" s="746"/>
      <c r="G51" s="747"/>
      <c r="H51" s="748"/>
      <c r="I51" s="748"/>
      <c r="J51" s="749"/>
      <c r="K51" s="748"/>
      <c r="L51" s="749"/>
      <c r="M51" s="748"/>
      <c r="N51" s="748"/>
      <c r="O51" s="748"/>
      <c r="P51" s="748"/>
      <c r="Q51" s="15"/>
      <c r="R51" s="15"/>
      <c r="S51" s="15"/>
      <c r="T51" s="15"/>
    </row>
    <row r="52" spans="1:20" s="252" customFormat="1" ht="20.25">
      <c r="A52" s="250"/>
      <c r="B52" s="27" t="s">
        <v>196</v>
      </c>
      <c r="C52" s="706"/>
      <c r="D52" s="68">
        <v>202024</v>
      </c>
      <c r="E52" s="708"/>
      <c r="F52" s="68">
        <f>D52-G52-H52-I52</f>
        <v>104447</v>
      </c>
      <c r="G52" s="750">
        <v>49044</v>
      </c>
      <c r="H52" s="750">
        <v>-344</v>
      </c>
      <c r="I52" s="61">
        <v>48877</v>
      </c>
      <c r="J52" s="706"/>
      <c r="K52" s="61">
        <v>193641</v>
      </c>
      <c r="L52" s="706"/>
      <c r="M52" s="61">
        <v>38998</v>
      </c>
      <c r="N52" s="61">
        <v>33035</v>
      </c>
      <c r="O52" s="61">
        <v>47449</v>
      </c>
      <c r="P52" s="61">
        <v>74159</v>
      </c>
      <c r="Q52" s="15"/>
      <c r="R52" s="15" t="b">
        <f t="shared" si="0"/>
        <v>1</v>
      </c>
      <c r="S52" s="15" t="b">
        <f t="shared" si="1"/>
        <v>1</v>
      </c>
      <c r="T52" s="15"/>
    </row>
    <row r="53" spans="1:20" s="252" customFormat="1" ht="20.25">
      <c r="A53" s="255"/>
      <c r="B53" s="35" t="s">
        <v>191</v>
      </c>
      <c r="C53" s="727"/>
      <c r="D53" s="33">
        <v>2451818</v>
      </c>
      <c r="E53" s="708"/>
      <c r="F53" s="526">
        <f>D53</f>
        <v>2451818</v>
      </c>
      <c r="G53" s="61">
        <v>2347371</v>
      </c>
      <c r="H53" s="64">
        <v>2298327</v>
      </c>
      <c r="I53" s="64">
        <v>2298671</v>
      </c>
      <c r="J53" s="727"/>
      <c r="K53" s="64">
        <v>2249794</v>
      </c>
      <c r="L53" s="727"/>
      <c r="M53" s="64">
        <v>2249794</v>
      </c>
      <c r="N53" s="64">
        <v>2210796</v>
      </c>
      <c r="O53" s="64">
        <v>2177761</v>
      </c>
      <c r="P53" s="64">
        <v>2130312</v>
      </c>
      <c r="Q53" s="15"/>
      <c r="R53" s="15"/>
      <c r="S53" s="15"/>
      <c r="T53" s="15"/>
    </row>
    <row r="54" spans="1:20" s="252" customFormat="1" ht="18" customHeight="1">
      <c r="A54" s="256"/>
      <c r="B54" s="70"/>
      <c r="C54" s="727"/>
      <c r="D54" s="739"/>
      <c r="E54" s="718"/>
      <c r="F54" s="739"/>
      <c r="G54" s="710"/>
      <c r="H54" s="710"/>
      <c r="I54" s="710"/>
      <c r="J54" s="727"/>
      <c r="K54" s="710"/>
      <c r="L54" s="727"/>
      <c r="M54" s="710"/>
      <c r="N54" s="710"/>
      <c r="O54" s="710"/>
      <c r="P54" s="710"/>
      <c r="Q54" s="15"/>
      <c r="R54" s="15"/>
      <c r="S54" s="15"/>
      <c r="T54" s="15"/>
    </row>
    <row r="55" spans="1:20" ht="51" hidden="1" customHeight="1">
      <c r="A55" s="257"/>
      <c r="B55" s="524" t="s">
        <v>187</v>
      </c>
      <c r="C55" s="1438" t="s">
        <v>244</v>
      </c>
      <c r="D55" s="1438"/>
      <c r="E55" s="1438"/>
      <c r="F55" s="1438"/>
      <c r="G55" s="1438"/>
      <c r="H55" s="1438"/>
      <c r="I55" s="1438"/>
      <c r="J55" s="1438"/>
      <c r="K55" s="1438"/>
      <c r="L55" s="1438"/>
      <c r="M55" s="1438"/>
      <c r="N55" s="1438"/>
      <c r="O55" s="1438"/>
      <c r="P55" s="1438"/>
      <c r="Q55" s="257"/>
      <c r="R55" s="258"/>
    </row>
    <row r="56" spans="1:20" ht="37.5" customHeight="1">
      <c r="A56" s="257"/>
      <c r="B56" s="476"/>
      <c r="C56" s="1441"/>
      <c r="D56" s="1441"/>
      <c r="E56" s="1441"/>
      <c r="F56" s="1441"/>
      <c r="G56" s="1441"/>
      <c r="H56" s="1441"/>
      <c r="I56" s="1441"/>
      <c r="J56" s="1441"/>
      <c r="K56" s="1441"/>
      <c r="L56" s="1441"/>
      <c r="M56" s="1441"/>
      <c r="N56" s="1441"/>
      <c r="O56" s="1441"/>
      <c r="P56" s="1441"/>
      <c r="Q56" s="257"/>
      <c r="R56" s="258"/>
    </row>
    <row r="57" spans="1:20" ht="39" customHeight="1">
      <c r="A57" s="257"/>
      <c r="B57" s="517"/>
      <c r="C57" s="257" t="s">
        <v>216</v>
      </c>
      <c r="D57" s="481" t="e">
        <f>SUM(D18:D19)=D20</f>
        <v>#VALUE!</v>
      </c>
      <c r="E57" s="481"/>
      <c r="F57" s="481" t="e">
        <f>SUM(F18:F19)=F20</f>
        <v>#VALUE!</v>
      </c>
      <c r="G57" s="481" t="b">
        <f>SUM(G18:G19)=G20</f>
        <v>1</v>
      </c>
      <c r="H57" s="481" t="b">
        <f>SUM(H18:H19)=H20</f>
        <v>1</v>
      </c>
      <c r="I57" s="481" t="b">
        <f t="shared" ref="I57:P57" si="4">SUM(I18:I19)=I20</f>
        <v>1</v>
      </c>
      <c r="J57" s="481"/>
      <c r="K57" s="481" t="b">
        <f t="shared" si="4"/>
        <v>1</v>
      </c>
      <c r="L57" s="481"/>
      <c r="M57" s="481" t="b">
        <f t="shared" si="4"/>
        <v>1</v>
      </c>
      <c r="N57" s="481" t="b">
        <f t="shared" si="4"/>
        <v>1</v>
      </c>
      <c r="O57" s="481" t="b">
        <f t="shared" si="4"/>
        <v>1</v>
      </c>
      <c r="P57" s="481" t="b">
        <f t="shared" si="4"/>
        <v>1</v>
      </c>
      <c r="Q57" s="257"/>
      <c r="R57" s="258"/>
    </row>
    <row r="58" spans="1:20">
      <c r="A58" s="257"/>
      <c r="B58" s="257"/>
      <c r="C58" s="257" t="s">
        <v>217</v>
      </c>
      <c r="D58" s="481" t="e">
        <f>(D21+D22)=D23</f>
        <v>#VALUE!</v>
      </c>
      <c r="E58" s="257"/>
      <c r="F58" s="481" t="e">
        <f>(F21+F22)=F23</f>
        <v>#VALUE!</v>
      </c>
      <c r="G58" s="481" t="b">
        <f>(G21+G22)=G23</f>
        <v>1</v>
      </c>
      <c r="H58" s="481" t="b">
        <f>(H21+H22)=H23</f>
        <v>1</v>
      </c>
      <c r="I58" s="481" t="b">
        <f t="shared" ref="I58:P58" si="5">(I21+I22)=I23</f>
        <v>1</v>
      </c>
      <c r="J58" s="481"/>
      <c r="K58" s="481" t="b">
        <f t="shared" si="5"/>
        <v>1</v>
      </c>
      <c r="L58" s="481"/>
      <c r="M58" s="481" t="b">
        <f t="shared" si="5"/>
        <v>1</v>
      </c>
      <c r="N58" s="481" t="b">
        <f t="shared" si="5"/>
        <v>1</v>
      </c>
      <c r="O58" s="481" t="b">
        <f t="shared" si="5"/>
        <v>1</v>
      </c>
      <c r="P58" s="481" t="b">
        <f t="shared" si="5"/>
        <v>1</v>
      </c>
      <c r="Q58" s="257"/>
      <c r="R58" s="258"/>
    </row>
    <row r="59" spans="1:20">
      <c r="A59" s="257"/>
      <c r="B59" s="257"/>
      <c r="C59" s="257" t="s">
        <v>150</v>
      </c>
      <c r="D59" s="481" t="e">
        <f>(D18+D21)=D24</f>
        <v>#VALUE!</v>
      </c>
      <c r="E59" s="257"/>
      <c r="F59" s="481" t="e">
        <f>(F18+F21)=F24</f>
        <v>#VALUE!</v>
      </c>
      <c r="G59" s="481" t="b">
        <f>(G18+G21)=G24</f>
        <v>1</v>
      </c>
      <c r="H59" s="481" t="b">
        <f>(H18+H21)=H24</f>
        <v>1</v>
      </c>
      <c r="I59" s="481" t="b">
        <f t="shared" ref="I59:P59" si="6">(I18+I21)=I24</f>
        <v>1</v>
      </c>
      <c r="J59" s="481"/>
      <c r="K59" s="481" t="b">
        <f t="shared" si="6"/>
        <v>1</v>
      </c>
      <c r="L59" s="481"/>
      <c r="M59" s="481" t="b">
        <f t="shared" si="6"/>
        <v>1</v>
      </c>
      <c r="N59" s="481" t="b">
        <f t="shared" si="6"/>
        <v>1</v>
      </c>
      <c r="O59" s="481" t="b">
        <f t="shared" si="6"/>
        <v>1</v>
      </c>
      <c r="P59" s="481" t="b">
        <f t="shared" si="6"/>
        <v>1</v>
      </c>
      <c r="Q59" s="257"/>
      <c r="R59" s="258"/>
    </row>
    <row r="60" spans="1:20">
      <c r="A60" s="257"/>
      <c r="B60" s="257"/>
      <c r="C60" s="257" t="s">
        <v>151</v>
      </c>
      <c r="D60" s="481" t="e">
        <f>(D20+D23)=D26</f>
        <v>#VALUE!</v>
      </c>
      <c r="E60" s="257"/>
      <c r="F60" s="481" t="e">
        <f>(F20+F23)=F26</f>
        <v>#VALUE!</v>
      </c>
      <c r="G60" s="481" t="b">
        <f>(G20+G23)=G26</f>
        <v>1</v>
      </c>
      <c r="H60" s="481" t="b">
        <f>(H20+H23)=H26</f>
        <v>1</v>
      </c>
      <c r="I60" s="481" t="b">
        <f t="shared" ref="I60:P60" si="7">(I20+I23)=I26</f>
        <v>1</v>
      </c>
      <c r="J60" s="481"/>
      <c r="K60" s="481" t="b">
        <f t="shared" si="7"/>
        <v>1</v>
      </c>
      <c r="L60" s="481"/>
      <c r="M60" s="481" t="b">
        <f t="shared" si="7"/>
        <v>1</v>
      </c>
      <c r="N60" s="481" t="b">
        <f t="shared" si="7"/>
        <v>1</v>
      </c>
      <c r="O60" s="481" t="b">
        <f t="shared" si="7"/>
        <v>1</v>
      </c>
      <c r="P60" s="481" t="b">
        <f t="shared" si="7"/>
        <v>1</v>
      </c>
      <c r="Q60" s="257"/>
      <c r="R60" s="258"/>
    </row>
    <row r="61" spans="1:20">
      <c r="A61" s="257"/>
      <c r="B61" s="257"/>
      <c r="C61" s="257" t="s">
        <v>108</v>
      </c>
      <c r="D61" s="481" t="e">
        <f>(D26+D27)=D28</f>
        <v>#VALUE!</v>
      </c>
      <c r="E61" s="257"/>
      <c r="F61" s="481" t="e">
        <f>(F26+F27)=F28</f>
        <v>#VALUE!</v>
      </c>
      <c r="G61" s="481" t="b">
        <f>(G26+G27)=G28</f>
        <v>1</v>
      </c>
      <c r="H61" s="481" t="b">
        <f>(H26+H27)=H28</f>
        <v>1</v>
      </c>
      <c r="I61" s="481" t="b">
        <f t="shared" ref="I61:P61" si="8">(I26+I27)=I28</f>
        <v>1</v>
      </c>
      <c r="J61" s="481"/>
      <c r="K61" s="481" t="b">
        <f t="shared" si="8"/>
        <v>1</v>
      </c>
      <c r="L61" s="481"/>
      <c r="M61" s="481" t="b">
        <f t="shared" si="8"/>
        <v>1</v>
      </c>
      <c r="N61" s="481" t="b">
        <f t="shared" si="8"/>
        <v>1</v>
      </c>
      <c r="O61" s="481" t="b">
        <f t="shared" si="8"/>
        <v>1</v>
      </c>
      <c r="P61" s="481" t="b">
        <f t="shared" si="8"/>
        <v>1</v>
      </c>
      <c r="Q61" s="257"/>
      <c r="R61" s="258"/>
    </row>
    <row r="62" spans="1:20">
      <c r="A62" s="257"/>
      <c r="B62" s="257"/>
      <c r="C62" s="257"/>
      <c r="D62" s="257"/>
      <c r="E62" s="257"/>
      <c r="F62" s="257"/>
      <c r="G62" s="257"/>
      <c r="H62" s="258"/>
      <c r="I62" s="257"/>
      <c r="J62" s="257"/>
      <c r="K62" s="257"/>
      <c r="L62" s="257"/>
      <c r="M62" s="258"/>
      <c r="N62" s="257"/>
      <c r="O62" s="257"/>
      <c r="P62" s="258"/>
      <c r="Q62" s="257"/>
      <c r="R62" s="258"/>
    </row>
    <row r="63" spans="1:20">
      <c r="A63" s="257"/>
      <c r="B63" s="257"/>
      <c r="C63" s="257"/>
      <c r="D63" s="257"/>
      <c r="E63" s="257"/>
      <c r="F63" s="257"/>
      <c r="G63" s="257"/>
      <c r="H63" s="258"/>
      <c r="I63" s="257"/>
      <c r="J63" s="257"/>
      <c r="K63" s="257"/>
      <c r="L63" s="257"/>
      <c r="M63" s="258"/>
      <c r="N63" s="257"/>
      <c r="O63" s="257"/>
      <c r="P63" s="258"/>
      <c r="Q63" s="257"/>
      <c r="R63" s="258"/>
    </row>
    <row r="64" spans="1:20">
      <c r="A64" s="257"/>
      <c r="B64" s="257"/>
      <c r="C64" s="257"/>
      <c r="D64" s="257"/>
      <c r="E64" s="257"/>
      <c r="F64" s="257"/>
      <c r="G64" s="257"/>
      <c r="H64" s="258"/>
      <c r="I64" s="257"/>
      <c r="J64" s="257"/>
      <c r="K64" s="257"/>
      <c r="L64" s="257"/>
      <c r="M64" s="258"/>
      <c r="N64" s="257"/>
      <c r="O64" s="257"/>
      <c r="P64" s="258"/>
      <c r="Q64" s="257"/>
      <c r="R64" s="258"/>
    </row>
    <row r="66" spans="12:12">
      <c r="L66" s="257"/>
    </row>
  </sheetData>
  <mergeCells count="3">
    <mergeCell ref="C55:P55"/>
    <mergeCell ref="B15:C15"/>
    <mergeCell ref="C56:P56"/>
  </mergeCells>
  <printOptions horizontalCentered="1"/>
  <pageMargins left="0.51181102362204722" right="0.51181102362204722" top="0.51181102362204722" bottom="0.51181102362204722" header="0.51181102362204722" footer="0.51181102362204722"/>
  <pageSetup scale="46" firstPageNumber="2" orientation="landscape" useFirstPageNumber="1" r:id="rId1"/>
  <headerFooter>
    <oddFooter>&amp;R&amp;"Helvetica,Regular"&amp;14BCE Supplementary Financial Information - Fourth Quarter 2022 Page 7</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60417" r:id="rId6" name="FPMExcelClientSheetOptionstb1">
          <controlPr defaultSize="0" autoLine="0" r:id="rId7">
            <anchor moveWithCells="1" sizeWithCells="1">
              <from>
                <xdr:col>0</xdr:col>
                <xdr:colOff>0</xdr:colOff>
                <xdr:row>11</xdr:row>
                <xdr:rowOff>0</xdr:rowOff>
              </from>
              <to>
                <xdr:col>0</xdr:col>
                <xdr:colOff>9525</xdr:colOff>
                <xdr:row>11</xdr:row>
                <xdr:rowOff>0</xdr:rowOff>
              </to>
            </anchor>
          </controlPr>
        </control>
      </mc:Choice>
      <mc:Fallback>
        <control shapeId="60417" r:id="rId6" name="FPMExcelClientSheetOptionstb1"/>
      </mc:Fallback>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
    <tabColor theme="6" tint="0.59999389629810485"/>
    <pageSetUpPr fitToPage="1"/>
  </sheetPr>
  <dimension ref="A1:Q66"/>
  <sheetViews>
    <sheetView showGridLines="0" view="pageBreakPreview" topLeftCell="A3" zoomScale="80" zoomScaleNormal="70" zoomScaleSheetLayoutView="80" workbookViewId="0">
      <selection activeCell="I33" sqref="I33"/>
    </sheetView>
  </sheetViews>
  <sheetFormatPr defaultColWidth="9.140625" defaultRowHeight="19.5" outlineLevelCol="1"/>
  <cols>
    <col min="1" max="1" width="3.140625" style="25" customWidth="1"/>
    <col min="2" max="2" width="99" style="25" customWidth="1"/>
    <col min="3" max="3" width="15.42578125" style="236" customWidth="1"/>
    <col min="4" max="4" width="1.85546875" style="236" customWidth="1"/>
    <col min="5" max="5" width="15.42578125" style="236" customWidth="1"/>
    <col min="6" max="6" width="1.85546875" style="236" customWidth="1"/>
    <col min="7" max="7" width="15.42578125" style="236" customWidth="1"/>
    <col min="8" max="8" width="1.85546875" style="236" customWidth="1" outlineLevel="1"/>
    <col min="9" max="9" width="15.42578125" style="236" customWidth="1" outlineLevel="1"/>
    <col min="10" max="10" width="1.85546875" style="236" customWidth="1" outlineLevel="1"/>
    <col min="11" max="11" width="15.42578125" style="25" customWidth="1" outlineLevel="1"/>
    <col min="12" max="12" width="1.85546875" style="236" customWidth="1" outlineLevel="1"/>
    <col min="13" max="13" width="15.42578125" style="25" customWidth="1" outlineLevel="1"/>
    <col min="14" max="15" width="9.140625" style="15" customWidth="1" outlineLevel="1"/>
    <col min="16" max="16" width="10.7109375" style="15" bestFit="1" customWidth="1"/>
    <col min="17" max="17" width="12.5703125" style="15" customWidth="1"/>
    <col min="18" max="16384" width="9.140625" style="15"/>
  </cols>
  <sheetData>
    <row r="1" spans="1:17" s="482" customFormat="1" ht="16.5" customHeight="1">
      <c r="A1" s="23"/>
      <c r="B1" s="23"/>
      <c r="C1" s="20"/>
      <c r="D1" s="20"/>
      <c r="E1" s="20"/>
      <c r="F1" s="20"/>
      <c r="G1" s="20"/>
      <c r="H1" s="20"/>
      <c r="I1" s="20"/>
      <c r="J1" s="20"/>
      <c r="K1" s="23"/>
      <c r="L1" s="20"/>
      <c r="M1" s="23"/>
    </row>
    <row r="2" spans="1:17" s="482" customFormat="1" ht="25.5">
      <c r="A2" s="19"/>
      <c r="B2" s="19"/>
      <c r="C2" s="40"/>
      <c r="D2" s="40"/>
      <c r="E2" s="38"/>
      <c r="F2" s="19"/>
      <c r="G2" s="41"/>
      <c r="I2" s="40"/>
      <c r="J2" s="22"/>
      <c r="K2" s="361"/>
      <c r="L2" s="20"/>
      <c r="M2" s="55" t="s">
        <v>237</v>
      </c>
    </row>
    <row r="3" spans="1:17" s="482" customFormat="1" ht="15" customHeight="1">
      <c r="A3" s="19"/>
      <c r="B3" s="19"/>
      <c r="C3" s="40"/>
      <c r="D3" s="40"/>
      <c r="E3" s="40"/>
      <c r="F3" s="40"/>
      <c r="G3" s="40"/>
      <c r="H3" s="40"/>
      <c r="I3" s="40"/>
      <c r="J3" s="22"/>
      <c r="K3" s="23"/>
      <c r="L3" s="20"/>
      <c r="M3" s="40"/>
    </row>
    <row r="4" spans="1:17" s="482" customFormat="1" ht="12.75" customHeight="1" thickBot="1">
      <c r="A4" s="19"/>
      <c r="B4" s="19"/>
      <c r="C4" s="40"/>
      <c r="D4" s="40"/>
      <c r="E4" s="40"/>
      <c r="F4" s="40"/>
      <c r="G4" s="40"/>
      <c r="H4" s="40"/>
      <c r="I4" s="40"/>
      <c r="J4" s="22"/>
      <c r="K4" s="38"/>
      <c r="L4" s="19"/>
      <c r="M4" s="21"/>
    </row>
    <row r="5" spans="1:17" s="482" customFormat="1" ht="18.75" customHeight="1" thickTop="1">
      <c r="A5" s="20"/>
      <c r="B5" s="260"/>
      <c r="C5" s="261" t="s">
        <v>161</v>
      </c>
      <c r="D5" s="262"/>
      <c r="E5" s="48" t="s">
        <v>161</v>
      </c>
      <c r="F5" s="23"/>
      <c r="G5" s="23"/>
      <c r="H5" s="263"/>
      <c r="I5" s="264" t="s">
        <v>129</v>
      </c>
      <c r="J5" s="262"/>
      <c r="K5" s="48" t="s">
        <v>129</v>
      </c>
      <c r="L5" s="23"/>
      <c r="M5" s="23"/>
    </row>
    <row r="6" spans="1:17" s="482" customFormat="1" ht="17.25" thickBot="1">
      <c r="A6" s="265" t="s">
        <v>63</v>
      </c>
      <c r="B6" s="266"/>
      <c r="C6" s="267">
        <v>2022</v>
      </c>
      <c r="D6" s="268"/>
      <c r="E6" s="269">
        <v>2021</v>
      </c>
      <c r="F6" s="48"/>
      <c r="G6" s="269" t="s">
        <v>23</v>
      </c>
      <c r="H6" s="270"/>
      <c r="I6" s="271">
        <v>2022</v>
      </c>
      <c r="J6" s="268"/>
      <c r="K6" s="269">
        <v>2021</v>
      </c>
      <c r="L6" s="48"/>
      <c r="M6" s="269" t="s">
        <v>23</v>
      </c>
    </row>
    <row r="7" spans="1:17" s="483" customFormat="1" ht="16.5">
      <c r="A7" s="272" t="s">
        <v>84</v>
      </c>
      <c r="B7" s="89"/>
      <c r="C7" s="273"/>
      <c r="D7" s="274"/>
      <c r="E7" s="275"/>
      <c r="F7" s="275"/>
      <c r="G7" s="275"/>
      <c r="H7" s="276"/>
      <c r="I7" s="277"/>
      <c r="J7" s="274"/>
      <c r="K7" s="275"/>
      <c r="L7" s="275"/>
      <c r="M7" s="275"/>
    </row>
    <row r="8" spans="1:17" s="484" customFormat="1" ht="16.5">
      <c r="A8" s="278" t="s">
        <v>162</v>
      </c>
      <c r="B8" s="40"/>
      <c r="C8" s="279"/>
      <c r="D8" s="262"/>
      <c r="E8" s="48"/>
      <c r="F8" s="48"/>
      <c r="G8" s="48"/>
      <c r="H8" s="280"/>
      <c r="I8" s="41"/>
      <c r="J8" s="262"/>
      <c r="K8" s="48"/>
      <c r="L8" s="48"/>
      <c r="M8" s="48"/>
    </row>
    <row r="9" spans="1:17" s="484" customFormat="1" ht="16.5">
      <c r="A9" s="281" t="s">
        <v>122</v>
      </c>
      <c r="B9" s="282"/>
      <c r="C9" s="283" t="e">
        <f>'Bell Wireline HIST p9'!G24</f>
        <v>#VALUE!</v>
      </c>
      <c r="D9" s="262"/>
      <c r="E9" s="284">
        <f>'Bell Wireline HIST p9'!N24</f>
        <v>1986</v>
      </c>
      <c r="F9" s="48"/>
      <c r="G9" s="410" t="e">
        <f>IF(OR(((ABS(C9-E9)/E9))&gt;100%,((ABS(C9-E9)/E9))&lt;-100%),"n.m.",((C9-E9)/ABS(E9)))</f>
        <v>#VALUE!</v>
      </c>
      <c r="H9" s="285" t="e">
        <f t="shared" ref="H9:H17" si="0">(C9-F9)/F9</f>
        <v>#VALUE!</v>
      </c>
      <c r="I9" s="286" t="e">
        <f>'Bell Wireline HIST p9'!E24</f>
        <v>#VALUE!</v>
      </c>
      <c r="J9" s="262"/>
      <c r="K9" s="284">
        <f>'Bell Wireline HIST p9'!O24+'Bell Wireline HIST p9'!P24+'Bell Wireline HIST p9'!Q24+'Bell Wireline HIST p9'!N24</f>
        <v>7871</v>
      </c>
      <c r="L9" s="48"/>
      <c r="M9" s="410" t="e">
        <f>IF(OR(((ABS(I9-K9)/K9))&gt;100%,((ABS(I9-K9)/K9))&lt;-100%),"n.m.",((I9-K9)/ABS(K9)))</f>
        <v>#VALUE!</v>
      </c>
      <c r="O9" s="527"/>
      <c r="P9" s="528"/>
      <c r="Q9" s="528"/>
    </row>
    <row r="10" spans="1:17" s="484" customFormat="1" ht="16.5">
      <c r="A10" s="287" t="s">
        <v>164</v>
      </c>
      <c r="B10" s="287"/>
      <c r="C10" s="283" t="e">
        <f>'Bell Wireline HIST p9'!G25</f>
        <v>#VALUE!</v>
      </c>
      <c r="D10" s="262"/>
      <c r="E10" s="284">
        <f>'Bell Wireline HIST p9'!N25</f>
        <v>779</v>
      </c>
      <c r="F10" s="48"/>
      <c r="G10" s="410" t="e">
        <f>IF(OR(((ABS(C10-E10)/E10))&gt;100%,((ABS(C10-E10)/E10))&lt;-100%),"n.m.",((C10-E10)/ABS(E10)))</f>
        <v>#VALUE!</v>
      </c>
      <c r="H10" s="223" t="e">
        <f t="shared" si="0"/>
        <v>#VALUE!</v>
      </c>
      <c r="I10" s="283" t="e">
        <f>'Bell Wireline HIST p9'!E25</f>
        <v>#VALUE!</v>
      </c>
      <c r="J10" s="262"/>
      <c r="K10" s="284">
        <f>'Bell Wireline HIST p9'!O25+'Bell Wireline HIST p9'!P25+'Bell Wireline HIST p9'!Q25+'Bell Wireline HIST p9'!N25</f>
        <v>3154</v>
      </c>
      <c r="L10" s="48"/>
      <c r="M10" s="410" t="e">
        <f>IF(OR(((ABS(I10-K10)/K10))&gt;100%,((ABS(I10-K10)/K10))&lt;-100%),"n.m.",((I10-K10)/ABS(K10)))</f>
        <v>#VALUE!</v>
      </c>
      <c r="O10" s="527"/>
      <c r="P10" s="528"/>
      <c r="Q10" s="528"/>
    </row>
    <row r="11" spans="1:17" s="484" customFormat="1" ht="16.5">
      <c r="A11" s="287" t="s">
        <v>149</v>
      </c>
      <c r="B11" s="287"/>
      <c r="C11" s="288" t="e">
        <f>'Bell Wireline HIST p9'!G26</f>
        <v>#VALUE!</v>
      </c>
      <c r="D11" s="289"/>
      <c r="E11" s="290">
        <f>'Bell Wireline HIST p9'!N26</f>
        <v>75</v>
      </c>
      <c r="F11" s="41"/>
      <c r="G11" s="411" t="e">
        <f>IF(OR(((ABS(C11-E11)/E11))&gt;100%,((ABS(C11-E11)/E11))&lt;-100%),"n.m.",((C11-E11)/ABS(E11)))</f>
        <v>#VALUE!</v>
      </c>
      <c r="H11" s="285" t="e">
        <f t="shared" si="0"/>
        <v>#VALUE!</v>
      </c>
      <c r="I11" s="291" t="e">
        <f>'Bell Wireline HIST p9'!E26</f>
        <v>#VALUE!</v>
      </c>
      <c r="J11" s="289"/>
      <c r="K11" s="290">
        <f>'Bell Wireline HIST p9'!O26+'Bell Wireline HIST p9'!P26+'Bell Wireline HIST p9'!Q26+'Bell Wireline HIST p9'!N26</f>
        <v>289</v>
      </c>
      <c r="L11" s="41"/>
      <c r="M11" s="411" t="e">
        <f>IF(OR(((ABS(I11-K11)/K11))&gt;100%,((ABS(I11-K11)/K11))&lt;-100%),"n.m.",((I11-K11)/ABS(K11)))</f>
        <v>#VALUE!</v>
      </c>
      <c r="O11" s="527"/>
      <c r="P11" s="528"/>
      <c r="Q11" s="528"/>
    </row>
    <row r="12" spans="1:17" s="484" customFormat="1" ht="16.5">
      <c r="A12" s="292" t="s">
        <v>157</v>
      </c>
      <c r="B12" s="292"/>
      <c r="C12" s="283" t="e">
        <f>'Bell Wireline HIST p9'!G27</f>
        <v>#VALUE!</v>
      </c>
      <c r="D12" s="262"/>
      <c r="E12" s="284">
        <f>'Bell Wireline HIST p9'!N27</f>
        <v>2840</v>
      </c>
      <c r="F12" s="41"/>
      <c r="G12" s="410" t="e">
        <f>IF(OR(((ABS(C12-E12)/E12))&gt;100%,((ABS(C12-E12)/E12))&lt;-100%),"n.m.",((C12-E12)/ABS(E12)))</f>
        <v>#VALUE!</v>
      </c>
      <c r="H12" s="285" t="e">
        <f t="shared" si="0"/>
        <v>#VALUE!</v>
      </c>
      <c r="I12" s="293" t="e">
        <f>'Bell Wireline HIST p9'!E27</f>
        <v>#VALUE!</v>
      </c>
      <c r="J12" s="262"/>
      <c r="K12" s="284">
        <f>'Bell Wireline HIST p9'!O27+'Bell Wireline HIST p9'!P27+'Bell Wireline HIST p9'!Q27+'Bell Wireline HIST p9'!N27</f>
        <v>11314</v>
      </c>
      <c r="L12" s="41"/>
      <c r="M12" s="410" t="e">
        <f>IF(OR(((ABS(I12-K12)/K12))&gt;100%,((ABS(I12-K12)/K12))&lt;-100%),"n.m.",((I12-K12)/ABS(K12)))</f>
        <v>#VALUE!</v>
      </c>
      <c r="O12" s="527"/>
      <c r="P12" s="528"/>
      <c r="Q12" s="528"/>
    </row>
    <row r="13" spans="1:17" s="484" customFormat="1" ht="16.5">
      <c r="A13" s="287" t="s">
        <v>158</v>
      </c>
      <c r="B13" s="287"/>
      <c r="C13" s="283" t="e">
        <f>'Bell Wireline HIST p9'!G28</f>
        <v>#VALUE!</v>
      </c>
      <c r="D13" s="262"/>
      <c r="E13" s="284">
        <f>'Bell Wireline HIST p9'!N28</f>
        <v>94</v>
      </c>
      <c r="F13" s="41"/>
      <c r="G13" s="441" t="e">
        <f>IF(OR(((ABS(C13-E13)/E13))&gt;=100%,((ABS(C13-E13)/E13))&lt;=-100%),"n.m.",((C13-E13)/ABS(E13)))</f>
        <v>#VALUE!</v>
      </c>
      <c r="H13" s="285" t="e">
        <f t="shared" si="0"/>
        <v>#VALUE!</v>
      </c>
      <c r="I13" s="293" t="e">
        <f>'Bell Wireline HIST p9'!E28</f>
        <v>#VALUE!</v>
      </c>
      <c r="J13" s="262"/>
      <c r="K13" s="284">
        <f>'Bell Wireline HIST p9'!O28+'Bell Wireline HIST p9'!P28+'Bell Wireline HIST p9'!Q28+'Bell Wireline HIST p9'!N28</f>
        <v>358</v>
      </c>
      <c r="L13" s="41"/>
      <c r="M13" s="410" t="e">
        <f>IF(OR(((ABS(I13-K13)/K13))&gt;=100%,((ABS(I13-K13)/K13))&lt;=-100%),"n.m.",((I13-K13)/ABS(K13)))</f>
        <v>#VALUE!</v>
      </c>
      <c r="O13" s="527"/>
      <c r="P13" s="528"/>
      <c r="Q13" s="528"/>
    </row>
    <row r="14" spans="1:17" s="483" customFormat="1" ht="16.5">
      <c r="A14" s="294" t="s">
        <v>216</v>
      </c>
      <c r="B14" s="295"/>
      <c r="C14" s="296" t="e">
        <f>'Bell Wireline HIST p9'!G29</f>
        <v>#VALUE!</v>
      </c>
      <c r="D14" s="297"/>
      <c r="E14" s="439">
        <f>'Bell Wireline HIST p9'!N29</f>
        <v>2934</v>
      </c>
      <c r="F14" s="308"/>
      <c r="G14" s="412" t="e">
        <f>IF(OR(((ABS(C14-E14)/E14))&gt;100%,((ABS(C14-E14)/E14))&lt;-100%),"n.m.",((C14-E14)/ABS(E14)))</f>
        <v>#VALUE!</v>
      </c>
      <c r="H14" s="309" t="e">
        <f t="shared" si="0"/>
        <v>#VALUE!</v>
      </c>
      <c r="I14" s="440" t="e">
        <f>'Bell Wireline HIST p9'!E29</f>
        <v>#VALUE!</v>
      </c>
      <c r="J14" s="297"/>
      <c r="K14" s="298">
        <f>'Bell Wireline HIST p9'!O29+'Bell Wireline HIST p9'!P29+'Bell Wireline HIST p9'!Q29+'Bell Wireline HIST p9'!N29</f>
        <v>11672</v>
      </c>
      <c r="L14" s="277"/>
      <c r="M14" s="412" t="e">
        <f t="shared" ref="M14:M22" si="1">IF(OR(((ABS(I14-K14)/K14))&gt;100%,((ABS(I14-K14)/K14))&lt;-100%),"n.m.",((I14-K14)/ABS(K14)))</f>
        <v>#VALUE!</v>
      </c>
      <c r="O14" s="527"/>
      <c r="P14" s="528"/>
      <c r="Q14" s="528"/>
    </row>
    <row r="15" spans="1:17" s="484" customFormat="1" ht="16.5">
      <c r="A15" s="287" t="s">
        <v>122</v>
      </c>
      <c r="B15" s="287"/>
      <c r="C15" s="283" t="e">
        <f>'Bell Wireline HIST p9'!G30</f>
        <v>#VALUE!</v>
      </c>
      <c r="D15" s="262"/>
      <c r="E15" s="284">
        <f>'Bell Wireline HIST p9'!N30</f>
        <v>132</v>
      </c>
      <c r="F15" s="41"/>
      <c r="G15" s="410" t="e">
        <f t="shared" ref="G15:G23" si="2">IF(OR(((ABS(C15-E15)/E15))&gt;100%,((ABS(C15-E15)/E15))&lt;-100%),"n.m.",((C15-E15)/ABS(E15)))</f>
        <v>#VALUE!</v>
      </c>
      <c r="H15" s="285" t="e">
        <f t="shared" si="0"/>
        <v>#VALUE!</v>
      </c>
      <c r="I15" s="293" t="e">
        <f>'Bell Wireline HIST p9'!E30</f>
        <v>#VALUE!</v>
      </c>
      <c r="J15" s="262"/>
      <c r="K15" s="284">
        <f>'Bell Wireline HIST p9'!O30+'Bell Wireline HIST p9'!P30+'Bell Wireline HIST p9'!Q30+'Bell Wireline HIST p9'!N30</f>
        <v>463</v>
      </c>
      <c r="L15" s="41"/>
      <c r="M15" s="410" t="e">
        <f t="shared" si="1"/>
        <v>#VALUE!</v>
      </c>
      <c r="O15" s="527"/>
      <c r="P15" s="528"/>
      <c r="Q15" s="528"/>
    </row>
    <row r="16" spans="1:17" s="484" customFormat="1" ht="16.5">
      <c r="A16" s="287" t="s">
        <v>168</v>
      </c>
      <c r="B16" s="287"/>
      <c r="C16" s="301" t="e">
        <f>'Bell Wireline HIST p9'!G31</f>
        <v>#VALUE!</v>
      </c>
      <c r="D16" s="289"/>
      <c r="E16" s="290">
        <f>'Bell Wireline HIST p9'!N31</f>
        <v>13</v>
      </c>
      <c r="F16" s="41"/>
      <c r="G16" s="410" t="e">
        <f t="shared" si="2"/>
        <v>#VALUE!</v>
      </c>
      <c r="H16" s="285" t="e">
        <f t="shared" si="0"/>
        <v>#VALUE!</v>
      </c>
      <c r="I16" s="302" t="e">
        <f>'Bell Wireline HIST p9'!E31</f>
        <v>#VALUE!</v>
      </c>
      <c r="J16" s="289"/>
      <c r="K16" s="290">
        <f>'Bell Wireline HIST p9'!O31+'Bell Wireline HIST p9'!P31+'Bell Wireline HIST p9'!Q31+'Bell Wireline HIST p9'!N31</f>
        <v>43</v>
      </c>
      <c r="L16" s="41"/>
      <c r="M16" s="411" t="e">
        <f t="shared" si="1"/>
        <v>#VALUE!</v>
      </c>
      <c r="O16" s="527"/>
      <c r="P16" s="528"/>
      <c r="Q16" s="528"/>
    </row>
    <row r="17" spans="1:17" s="484" customFormat="1" ht="16.5">
      <c r="A17" s="292" t="s">
        <v>159</v>
      </c>
      <c r="B17" s="292"/>
      <c r="C17" s="283" t="e">
        <f>'Bell Wireline HIST p9'!G32</f>
        <v>#VALUE!</v>
      </c>
      <c r="D17" s="262"/>
      <c r="E17" s="284">
        <f>'Bell Wireline HIST p9'!N32</f>
        <v>145</v>
      </c>
      <c r="F17" s="41"/>
      <c r="G17" s="529" t="e">
        <f t="shared" si="2"/>
        <v>#VALUE!</v>
      </c>
      <c r="H17" s="285" t="e">
        <f t="shared" si="0"/>
        <v>#VALUE!</v>
      </c>
      <c r="I17" s="293" t="e">
        <f>'Bell Wireline HIST p9'!E32</f>
        <v>#VALUE!</v>
      </c>
      <c r="J17" s="262"/>
      <c r="K17" s="284">
        <f>'Bell Wireline HIST p9'!O32+'Bell Wireline HIST p9'!P32+'Bell Wireline HIST p9'!Q32+'Bell Wireline HIST p9'!N32</f>
        <v>506</v>
      </c>
      <c r="L17" s="41"/>
      <c r="M17" s="410" t="e">
        <f t="shared" si="1"/>
        <v>#VALUE!</v>
      </c>
      <c r="O17" s="527"/>
      <c r="P17" s="528"/>
      <c r="Q17" s="528"/>
    </row>
    <row r="18" spans="1:17" s="484" customFormat="1" ht="16.5">
      <c r="A18" s="303" t="s">
        <v>160</v>
      </c>
      <c r="B18" s="287"/>
      <c r="C18" s="283" t="e">
        <f>'Bell Wireline HIST p9'!G33</f>
        <v>#VALUE!</v>
      </c>
      <c r="D18" s="262"/>
      <c r="E18" s="284">
        <f>'Bell Wireline HIST p9'!N33</f>
        <v>0</v>
      </c>
      <c r="F18" s="41"/>
      <c r="G18" s="410" t="s">
        <v>252</v>
      </c>
      <c r="H18" s="304">
        <v>0</v>
      </c>
      <c r="I18" s="293" t="e">
        <f>'Bell Wireline HIST p9'!E33</f>
        <v>#VALUE!</v>
      </c>
      <c r="J18" s="262"/>
      <c r="K18" s="284">
        <f>'Bell Wireline HIST p9'!O33+'Bell Wireline HIST p9'!P33+'Bell Wireline HIST p9'!Q33+'Bell Wireline HIST p9'!N33</f>
        <v>0</v>
      </c>
      <c r="L18" s="41"/>
      <c r="M18" s="284" t="s">
        <v>252</v>
      </c>
      <c r="O18" s="527"/>
      <c r="P18" s="528"/>
      <c r="Q18" s="528"/>
    </row>
    <row r="19" spans="1:17" s="483" customFormat="1" ht="16.5">
      <c r="A19" s="294" t="s">
        <v>217</v>
      </c>
      <c r="B19" s="295"/>
      <c r="C19" s="296" t="e">
        <f>'Bell Wireline HIST p9'!G34</f>
        <v>#VALUE!</v>
      </c>
      <c r="D19" s="297"/>
      <c r="E19" s="298">
        <f>'Bell Wireline HIST p9'!N34</f>
        <v>145</v>
      </c>
      <c r="F19" s="277"/>
      <c r="G19" s="412" t="e">
        <f t="shared" si="2"/>
        <v>#VALUE!</v>
      </c>
      <c r="H19" s="299" t="e">
        <f>(C19-F19)/F19</f>
        <v>#VALUE!</v>
      </c>
      <c r="I19" s="300" t="e">
        <f>'Bell Wireline HIST p9'!E34</f>
        <v>#VALUE!</v>
      </c>
      <c r="J19" s="297"/>
      <c r="K19" s="298">
        <f>'Bell Wireline HIST p9'!O34+'Bell Wireline HIST p9'!P34+'Bell Wireline HIST p9'!Q34+'Bell Wireline HIST p9'!N34</f>
        <v>506</v>
      </c>
      <c r="L19" s="277"/>
      <c r="M19" s="412" t="e">
        <f t="shared" si="1"/>
        <v>#VALUE!</v>
      </c>
      <c r="O19" s="527"/>
      <c r="P19" s="528"/>
      <c r="Q19" s="528"/>
    </row>
    <row r="20" spans="1:17" s="484" customFormat="1" ht="16.5">
      <c r="A20" s="305" t="s">
        <v>152</v>
      </c>
      <c r="B20" s="292"/>
      <c r="C20" s="283" t="e">
        <f>'Bell Wireline HIST p9'!G35</f>
        <v>#VALUE!</v>
      </c>
      <c r="D20" s="262"/>
      <c r="E20" s="284">
        <f>'Bell Wireline HIST p9'!N35</f>
        <v>2985</v>
      </c>
      <c r="F20" s="41"/>
      <c r="G20" s="410" t="e">
        <f t="shared" si="2"/>
        <v>#VALUE!</v>
      </c>
      <c r="H20" s="285" t="e">
        <f>(C20-F20)/F20</f>
        <v>#VALUE!</v>
      </c>
      <c r="I20" s="293" t="e">
        <f>'Bell Wireline HIST p9'!E35</f>
        <v>#VALUE!</v>
      </c>
      <c r="J20" s="262"/>
      <c r="K20" s="284">
        <f>'Bell Wireline HIST p9'!O35+'Bell Wireline HIST p9'!P35+'Bell Wireline HIST p9'!Q35+'Bell Wireline HIST p9'!N35</f>
        <v>11820</v>
      </c>
      <c r="L20" s="41"/>
      <c r="M20" s="410" t="e">
        <f t="shared" si="1"/>
        <v>#VALUE!</v>
      </c>
      <c r="O20" s="527"/>
      <c r="P20" s="528"/>
      <c r="Q20" s="528"/>
    </row>
    <row r="21" spans="1:17" s="483" customFormat="1" ht="16.5">
      <c r="A21" s="294" t="s">
        <v>151</v>
      </c>
      <c r="B21" s="295"/>
      <c r="C21" s="306" t="e">
        <f>'Bell Wireline HIST p9'!G36</f>
        <v>#VALUE!</v>
      </c>
      <c r="D21" s="274"/>
      <c r="E21" s="307">
        <f>'Bell Wireline HIST p9'!N36</f>
        <v>3079</v>
      </c>
      <c r="F21" s="308"/>
      <c r="G21" s="413" t="e">
        <f t="shared" si="2"/>
        <v>#VALUE!</v>
      </c>
      <c r="H21" s="309" t="e">
        <f>(C21-F21)/F21</f>
        <v>#VALUE!</v>
      </c>
      <c r="I21" s="310" t="e">
        <f>'Bell Wireline HIST p9'!E36</f>
        <v>#VALUE!</v>
      </c>
      <c r="J21" s="274"/>
      <c r="K21" s="307">
        <f>'Bell Wireline HIST p9'!O36+'Bell Wireline HIST p9'!P36+'Bell Wireline HIST p9'!Q36+'Bell Wireline HIST p9'!N36</f>
        <v>12178</v>
      </c>
      <c r="L21" s="277"/>
      <c r="M21" s="413" t="e">
        <f t="shared" si="1"/>
        <v>#VALUE!</v>
      </c>
      <c r="O21" s="527"/>
      <c r="P21" s="528"/>
      <c r="Q21" s="528"/>
    </row>
    <row r="22" spans="1:17" s="484" customFormat="1" ht="16.5">
      <c r="A22" s="311" t="s">
        <v>89</v>
      </c>
      <c r="B22" s="312"/>
      <c r="C22" s="835" t="e">
        <f>'Bell Wireline HIST p9'!G37</f>
        <v>#VALUE!</v>
      </c>
      <c r="D22" s="836"/>
      <c r="E22" s="313">
        <f>'Bell Wireline HIST p9'!N37</f>
        <v>-1753</v>
      </c>
      <c r="F22" s="460"/>
      <c r="G22" s="411" t="e">
        <f t="shared" si="2"/>
        <v>#VALUE!</v>
      </c>
      <c r="H22" s="461" t="e">
        <f>(-C22+F22)/F22</f>
        <v>#VALUE!</v>
      </c>
      <c r="I22" s="837" t="e">
        <f>'Bell Wireline HIST p9'!E37</f>
        <v>#VALUE!</v>
      </c>
      <c r="J22" s="836"/>
      <c r="K22" s="313">
        <f>'Bell Wireline HIST p9'!O37+'Bell Wireline HIST p9'!P37+'Bell Wireline HIST p9'!Q37+'Bell Wireline HIST p9'!N37</f>
        <v>-6863</v>
      </c>
      <c r="L22" s="460"/>
      <c r="M22" s="411" t="e">
        <f t="shared" si="1"/>
        <v>#VALUE!</v>
      </c>
      <c r="O22" s="527"/>
      <c r="P22" s="528"/>
      <c r="Q22" s="528"/>
    </row>
    <row r="23" spans="1:17" s="484" customFormat="1" ht="16.5">
      <c r="A23" s="314" t="s">
        <v>77</v>
      </c>
      <c r="B23" s="315"/>
      <c r="C23" s="838" t="e">
        <f>'Bell Wireline HIST p9'!G38</f>
        <v>#VALUE!</v>
      </c>
      <c r="D23" s="458"/>
      <c r="E23" s="316">
        <f>'Bell Wireline HIST p9'!N38</f>
        <v>1326</v>
      </c>
      <c r="F23" s="460"/>
      <c r="G23" s="399" t="e">
        <f t="shared" si="2"/>
        <v>#VALUE!</v>
      </c>
      <c r="H23" s="461" t="e">
        <f>(C23-F23)/F23</f>
        <v>#VALUE!</v>
      </c>
      <c r="I23" s="352" t="e">
        <f>'Bell Wireline HIST p9'!E38</f>
        <v>#VALUE!</v>
      </c>
      <c r="J23" s="458"/>
      <c r="K23" s="316">
        <f>'Bell Wireline HIST p9'!O38+'Bell Wireline HIST p9'!P38+'Bell Wireline HIST p9'!Q38+'Bell Wireline HIST p9'!N38</f>
        <v>5315</v>
      </c>
      <c r="L23" s="460"/>
      <c r="M23" s="456">
        <v>0</v>
      </c>
      <c r="O23" s="527"/>
      <c r="P23" s="528"/>
      <c r="Q23" s="528"/>
    </row>
    <row r="24" spans="1:17" s="484" customFormat="1" ht="16.5">
      <c r="A24" s="317" t="s">
        <v>142</v>
      </c>
      <c r="B24" s="318"/>
      <c r="C24" s="319" t="e">
        <f>'Bell Wireline HIST p9'!G39</f>
        <v>#VALUE!</v>
      </c>
      <c r="D24" s="320"/>
      <c r="E24" s="321">
        <f>'Bell Wireline HIST p9'!N39</f>
        <v>0.43099999999999999</v>
      </c>
      <c r="F24" s="322"/>
      <c r="G24" s="414" t="e">
        <f>((ROUND(C24,3)-ROUND(E24,3))*100)</f>
        <v>#VALUE!</v>
      </c>
      <c r="H24" s="323" t="e">
        <f>(C24-F24)*100</f>
        <v>#VALUE!</v>
      </c>
      <c r="I24" s="324" t="e">
        <f>'Bell Wireline HIST p9'!E39</f>
        <v>#VALUE!</v>
      </c>
      <c r="J24" s="320"/>
      <c r="K24" s="321">
        <f>K23/K21</f>
        <v>0.43644276564296269</v>
      </c>
      <c r="L24" s="322"/>
      <c r="M24" s="414" t="e">
        <f>((ROUND(I24,3)-ROUND(K24,3))*100)</f>
        <v>#VALUE!</v>
      </c>
      <c r="O24" s="527"/>
      <c r="P24" s="528"/>
      <c r="Q24" s="528"/>
    </row>
    <row r="25" spans="1:17" s="484" customFormat="1" ht="6.75" customHeight="1">
      <c r="A25" s="315"/>
      <c r="B25" s="314"/>
      <c r="C25" s="457"/>
      <c r="D25" s="458"/>
      <c r="E25" s="459"/>
      <c r="F25" s="460"/>
      <c r="G25" s="399"/>
      <c r="H25" s="461"/>
      <c r="I25" s="459"/>
      <c r="J25" s="458"/>
      <c r="K25" s="459"/>
      <c r="L25" s="460"/>
      <c r="M25" s="399"/>
      <c r="O25" s="527"/>
      <c r="P25" s="528"/>
      <c r="Q25" s="528"/>
    </row>
    <row r="26" spans="1:17" s="484" customFormat="1" ht="16.5">
      <c r="A26" s="263" t="s">
        <v>62</v>
      </c>
      <c r="B26" s="23"/>
      <c r="C26" s="462">
        <f>'Bell Wireline HIST p9'!G41</f>
        <v>1251</v>
      </c>
      <c r="D26" s="458"/>
      <c r="E26" s="325">
        <f>'Bell Wireline HIST p9'!N41</f>
        <v>1141</v>
      </c>
      <c r="F26" s="460"/>
      <c r="G26" s="399">
        <f>IF(OR(((ABS(E26-C26)/E26))&gt;100%,((ABS(E26-C26)/E26))&lt;-100%),"n.m.",((E26-C26)/ABS(E26)))</f>
        <v>-9.6406660823838738E-2</v>
      </c>
      <c r="H26" s="463" t="e">
        <f>(-C26+F26)/F26</f>
        <v>#DIV/0!</v>
      </c>
      <c r="I26" s="462">
        <f>'Bell Wireline HIST p9'!E41</f>
        <v>3887</v>
      </c>
      <c r="J26" s="464"/>
      <c r="K26" s="325">
        <f>'Bell Wireline HIST p9'!O41+'Bell Wireline HIST p9'!P41+'Bell Wireline HIST p9'!Q41+'Bell Wireline HIST p9'!N41</f>
        <v>3612</v>
      </c>
      <c r="L26" s="460"/>
      <c r="M26" s="399">
        <f>IF(OR(((ABS(K26-I26)/K26))&gt;100%,((ABS(K26-I26)/K26))&lt;-100%),"n.m.",((K26-I26)/ABS(K26)))</f>
        <v>-7.6135105204872641E-2</v>
      </c>
      <c r="O26" s="527"/>
      <c r="P26" s="528"/>
      <c r="Q26" s="528"/>
    </row>
    <row r="27" spans="1:17" s="484" customFormat="1" ht="16.5">
      <c r="A27" s="326" t="s">
        <v>109</v>
      </c>
      <c r="B27" s="224"/>
      <c r="C27" s="465" t="e">
        <f>'Bell Wireline HIST p9'!G42</f>
        <v>#VALUE!</v>
      </c>
      <c r="D27" s="466"/>
      <c r="E27" s="521">
        <f>'Bell Wireline HIST p9'!N42</f>
        <v>0.37057486196817147</v>
      </c>
      <c r="F27" s="467"/>
      <c r="G27" s="468" t="e">
        <f>((ROUND(E27,3)-ROUND(C27,3))*100)</f>
        <v>#VALUE!</v>
      </c>
      <c r="H27" s="469" t="e">
        <f>(-(C27-F27)*100)</f>
        <v>#VALUE!</v>
      </c>
      <c r="I27" s="470" t="e">
        <f>'Bell Wireline HIST p9'!E42</f>
        <v>#VALUE!</v>
      </c>
      <c r="J27" s="466"/>
      <c r="K27" s="521">
        <f>K26/K21</f>
        <v>0.29660042699950728</v>
      </c>
      <c r="L27" s="467"/>
      <c r="M27" s="468" t="e">
        <f>((ROUND(K27,3)-ROUND(I27,3))*100)</f>
        <v>#VALUE!</v>
      </c>
      <c r="O27" s="527"/>
      <c r="P27" s="528"/>
      <c r="Q27" s="528"/>
    </row>
    <row r="28" spans="1:17" s="483" customFormat="1">
      <c r="A28" s="272" t="s">
        <v>240</v>
      </c>
      <c r="B28" s="89"/>
      <c r="C28" s="328"/>
      <c r="D28" s="329"/>
      <c r="E28" s="330"/>
      <c r="F28" s="222"/>
      <c r="G28" s="275"/>
      <c r="H28" s="331"/>
      <c r="I28" s="89"/>
      <c r="J28" s="329"/>
      <c r="K28" s="330"/>
      <c r="L28" s="222"/>
      <c r="M28" s="275"/>
      <c r="O28" s="527"/>
      <c r="P28" s="528"/>
      <c r="Q28" s="528"/>
    </row>
    <row r="29" spans="1:17" s="484" customFormat="1" ht="16.5">
      <c r="A29" s="263" t="s">
        <v>197</v>
      </c>
      <c r="B29" s="69"/>
      <c r="C29" s="347">
        <f>'Bell Wireline HIST p9'!G44</f>
        <v>63465.865849099995</v>
      </c>
      <c r="D29" s="333"/>
      <c r="E29" s="334">
        <f>'Bell Wireline HIST p9'!N44</f>
        <v>47618</v>
      </c>
      <c r="F29" s="335"/>
      <c r="G29" s="399">
        <f t="shared" ref="G29:G40" si="3">IF(OR(((ABS(C29-E29)/E29))&gt;100%,((ABS(C29-E29)/E29))&lt;-100%),"n.m.",((C29-E29)/ABS(E29)))</f>
        <v>0.33281250470620344</v>
      </c>
      <c r="H29" s="285" t="e">
        <f>(C29-F29)/F29</f>
        <v>#DIV/0!</v>
      </c>
      <c r="I29" s="336">
        <f>'Bell Wireline HIST p9'!E44</f>
        <v>201762</v>
      </c>
      <c r="J29" s="337"/>
      <c r="K29" s="338">
        <f>'Bell Wireline HIST p9'!O44+'Bell Wireline HIST p9'!P44+'Bell Wireline HIST p9'!Q44+'Bell Wireline HIST p9'!N44</f>
        <v>152285</v>
      </c>
      <c r="L29" s="23"/>
      <c r="M29" s="399">
        <f t="shared" ref="M29:M40" si="4">IF(OR(((ABS(I29-K29)/K29))&gt;100%,((ABS(I29-K29)/K29))&lt;-100%),"n.m.",((I29-K29)/ABS(K29)))</f>
        <v>0.32489739632925108</v>
      </c>
      <c r="O29" s="527"/>
      <c r="P29" s="528"/>
      <c r="Q29" s="528"/>
    </row>
    <row r="30" spans="1:17" s="484" customFormat="1">
      <c r="A30" s="339" t="s">
        <v>256</v>
      </c>
      <c r="B30" s="340"/>
      <c r="C30" s="332">
        <f>'Bell Wireline HIST p9'!G45</f>
        <v>4258570</v>
      </c>
      <c r="D30" s="341"/>
      <c r="E30" s="342">
        <f>'Bell Wireline HIST p9'!N45</f>
        <v>3861652.7233591001</v>
      </c>
      <c r="F30" s="343"/>
      <c r="G30" s="398">
        <f t="shared" si="3"/>
        <v>0.10278430119828</v>
      </c>
      <c r="H30" s="345" t="e">
        <f>(C30-F30)/F30</f>
        <v>#DIV/0!</v>
      </c>
      <c r="I30" s="336">
        <f>'Bell Wireline HIST p9'!E45</f>
        <v>4258570</v>
      </c>
      <c r="J30" s="337"/>
      <c r="K30" s="338">
        <f>'Bell Wireline HIST p9'!L45</f>
        <v>3861652.7233591001</v>
      </c>
      <c r="L30" s="346"/>
      <c r="M30" s="398">
        <f t="shared" si="4"/>
        <v>0.10278430119828</v>
      </c>
      <c r="O30" s="527"/>
      <c r="P30" s="528"/>
      <c r="Q30" s="528"/>
    </row>
    <row r="31" spans="1:17" s="483" customFormat="1">
      <c r="A31" s="272" t="s">
        <v>242</v>
      </c>
      <c r="B31" s="89"/>
      <c r="C31" s="328"/>
      <c r="D31" s="329"/>
      <c r="E31" s="222"/>
      <c r="F31" s="222"/>
      <c r="G31" s="275"/>
      <c r="H31" s="331"/>
      <c r="I31" s="89"/>
      <c r="J31" s="329"/>
      <c r="K31" s="330"/>
      <c r="L31" s="222"/>
      <c r="M31" s="275"/>
      <c r="O31" s="527"/>
      <c r="P31" s="528"/>
      <c r="Q31" s="528"/>
    </row>
    <row r="32" spans="1:17" s="484" customFormat="1" ht="20.25" customHeight="1">
      <c r="A32" s="263" t="s">
        <v>245</v>
      </c>
      <c r="B32" s="69"/>
      <c r="C32" s="347">
        <f>'Bell Wireline HIST p9'!G47</f>
        <v>14183</v>
      </c>
      <c r="D32" s="333"/>
      <c r="E32" s="334">
        <f>'Bell Wireline HIST p9'!N47</f>
        <v>6049</v>
      </c>
      <c r="F32" s="335"/>
      <c r="G32" s="399" t="str">
        <f t="shared" si="3"/>
        <v>n.m.</v>
      </c>
      <c r="H32" s="285" t="e">
        <f>-(C32-F32)/F32</f>
        <v>#DIV/0!</v>
      </c>
      <c r="I32" s="348">
        <f>'Bell Wireline HIST p9'!E47</f>
        <v>5148</v>
      </c>
      <c r="J32" s="333"/>
      <c r="K32" s="334">
        <f>'Bell Wireline HIST p9'!O47+'Bell Wireline HIST p9'!P47+'Bell Wireline HIST p9'!Q47+'Bell Wireline HIST p9'!N47</f>
        <v>2530</v>
      </c>
      <c r="L32" s="335"/>
      <c r="M32" s="399" t="str">
        <f t="shared" si="4"/>
        <v>n.m.</v>
      </c>
      <c r="O32" s="527"/>
      <c r="P32" s="528"/>
      <c r="Q32" s="528"/>
    </row>
    <row r="33" spans="1:17" s="484" customFormat="1" ht="20.25" customHeight="1">
      <c r="A33" s="263" t="s">
        <v>230</v>
      </c>
      <c r="B33" s="23"/>
      <c r="C33" s="347">
        <f>'Bell Wireline HIST p9'!G48</f>
        <v>40209</v>
      </c>
      <c r="D33" s="349"/>
      <c r="E33" s="350">
        <f>'Bell Wireline HIST p9'!N48</f>
        <v>29191</v>
      </c>
      <c r="F33" s="351"/>
      <c r="G33" s="399">
        <f t="shared" si="3"/>
        <v>0.37744510294268779</v>
      </c>
      <c r="H33" s="345" t="e">
        <f>(C33-F33)/F33</f>
        <v>#DIV/0!</v>
      </c>
      <c r="I33" s="348">
        <f>'Bell Wireline HIST p9'!E48</f>
        <v>94400</v>
      </c>
      <c r="J33" s="333"/>
      <c r="K33" s="350">
        <f>'Bell Wireline HIST p9'!O48+'Bell Wireline HIST p9'!P48+'Bell Wireline HIST p9'!Q48+'Bell Wireline HIST p9'!N48</f>
        <v>76068</v>
      </c>
      <c r="L33" s="335"/>
      <c r="M33" s="399">
        <f t="shared" si="4"/>
        <v>0.24099489930062576</v>
      </c>
      <c r="O33" s="527"/>
      <c r="P33" s="528"/>
      <c r="Q33" s="528"/>
    </row>
    <row r="34" spans="1:17" s="484" customFormat="1" ht="20.25" customHeight="1">
      <c r="A34" s="263" t="s">
        <v>171</v>
      </c>
      <c r="B34" s="23"/>
      <c r="C34" s="347">
        <f>+'Bell Wireline HIST p9'!G49</f>
        <v>-26026</v>
      </c>
      <c r="D34" s="349"/>
      <c r="E34" s="350">
        <f>+'Bell Wireline HIST p9'!N49</f>
        <v>-23142</v>
      </c>
      <c r="F34" s="351"/>
      <c r="G34" s="398">
        <f t="shared" si="3"/>
        <v>-0.12462189957652753</v>
      </c>
      <c r="H34" s="345"/>
      <c r="I34" s="352">
        <f>'Bell Wireline HIST p9'!E49</f>
        <v>-89252</v>
      </c>
      <c r="J34" s="333"/>
      <c r="K34" s="334">
        <f>'Bell Wireline HIST p9'!O49+'Bell Wireline HIST p9'!P49+'Bell Wireline HIST p9'!Q49+'Bell Wireline HIST p9'!N49</f>
        <v>-73538</v>
      </c>
      <c r="L34" s="335"/>
      <c r="M34" s="398">
        <f t="shared" si="4"/>
        <v>-0.21368544154042807</v>
      </c>
      <c r="O34" s="527"/>
      <c r="P34" s="528"/>
      <c r="Q34" s="528"/>
    </row>
    <row r="35" spans="1:17" s="484" customFormat="1" ht="20.25" customHeight="1">
      <c r="A35" s="263" t="s">
        <v>257</v>
      </c>
      <c r="B35" s="23"/>
      <c r="C35" s="332">
        <f>'Bell Wireline HIST p9'!G50</f>
        <v>2751498</v>
      </c>
      <c r="D35" s="353"/>
      <c r="E35" s="342">
        <f>'Bell Wireline HIST p9'!N50</f>
        <v>2735010.1380113</v>
      </c>
      <c r="F35" s="315"/>
      <c r="G35" s="398">
        <f t="shared" si="3"/>
        <v>6.0284463883884419E-3</v>
      </c>
      <c r="H35" s="345" t="e">
        <f>(C35-F35)/F35</f>
        <v>#DIV/0!</v>
      </c>
      <c r="I35" s="336">
        <f>'Bell Wireline HIST p9'!E50</f>
        <v>2751498</v>
      </c>
      <c r="J35" s="354"/>
      <c r="K35" s="338">
        <f>'Bell Wireline HIST p9'!L50</f>
        <v>2735010.1380113</v>
      </c>
      <c r="L35" s="20"/>
      <c r="M35" s="398">
        <f t="shared" si="4"/>
        <v>6.0284463883884419E-3</v>
      </c>
      <c r="O35" s="527"/>
      <c r="P35" s="528"/>
      <c r="Q35" s="528"/>
    </row>
    <row r="36" spans="1:17" s="484" customFormat="1" ht="20.25" customHeight="1">
      <c r="A36" s="263" t="s">
        <v>258</v>
      </c>
      <c r="B36" s="23"/>
      <c r="C36" s="332">
        <f>'Bell Wireline HIST p9'!G51</f>
        <v>1988181</v>
      </c>
      <c r="D36" s="353"/>
      <c r="E36" s="342">
        <f>'Bell Wireline HIST p9'!N51</f>
        <v>1882441.1380113999</v>
      </c>
      <c r="F36" s="315"/>
      <c r="G36" s="398">
        <f t="shared" si="3"/>
        <v>5.6171669782091087E-2</v>
      </c>
      <c r="H36" s="345" t="e">
        <f>(C36-F36)/F36</f>
        <v>#DIV/0!</v>
      </c>
      <c r="I36" s="336">
        <f>'Bell Wireline HIST p9'!E51</f>
        <v>1988181</v>
      </c>
      <c r="J36" s="354"/>
      <c r="K36" s="338">
        <f>'Bell Wireline HIST p9'!L51</f>
        <v>1882441.1380113999</v>
      </c>
      <c r="L36" s="20"/>
      <c r="M36" s="398">
        <f t="shared" si="4"/>
        <v>5.6171669782091087E-2</v>
      </c>
      <c r="O36" s="527"/>
      <c r="P36" s="528"/>
      <c r="Q36" s="528"/>
    </row>
    <row r="37" spans="1:17" s="484" customFormat="1" ht="20.25" customHeight="1">
      <c r="A37" s="263" t="s">
        <v>171</v>
      </c>
      <c r="B37" s="23"/>
      <c r="C37" s="332">
        <f>'Bell Wireline HIST p9'!G52</f>
        <v>763317</v>
      </c>
      <c r="D37" s="353"/>
      <c r="E37" s="342">
        <f>'Bell Wireline HIST p9'!N52</f>
        <v>852568.9999999</v>
      </c>
      <c r="F37" s="315"/>
      <c r="G37" s="398">
        <f t="shared" si="3"/>
        <v>-0.1046859550369653</v>
      </c>
      <c r="H37" s="345"/>
      <c r="I37" s="336">
        <f>'Bell Wireline HIST p9'!E52</f>
        <v>763317</v>
      </c>
      <c r="J37" s="354"/>
      <c r="K37" s="338">
        <f>'Bell Wireline HIST p9'!N52</f>
        <v>852568.9999999</v>
      </c>
      <c r="L37" s="20"/>
      <c r="M37" s="398">
        <f t="shared" si="4"/>
        <v>-0.1046859550369653</v>
      </c>
      <c r="O37" s="527"/>
      <c r="P37" s="528"/>
      <c r="Q37" s="528"/>
    </row>
    <row r="38" spans="1:17" s="483" customFormat="1">
      <c r="A38" s="355" t="s">
        <v>241</v>
      </c>
      <c r="B38" s="356"/>
      <c r="C38" s="357"/>
      <c r="D38" s="329"/>
      <c r="E38" s="222"/>
      <c r="F38" s="222"/>
      <c r="G38" s="275"/>
      <c r="H38" s="331"/>
      <c r="I38" s="89"/>
      <c r="J38" s="329"/>
      <c r="K38" s="330"/>
      <c r="L38" s="222"/>
      <c r="M38" s="275"/>
      <c r="O38" s="527"/>
      <c r="P38" s="528"/>
      <c r="Q38" s="528"/>
    </row>
    <row r="39" spans="1:17" s="484" customFormat="1" ht="16.5">
      <c r="A39" s="263" t="s">
        <v>182</v>
      </c>
      <c r="B39" s="401"/>
      <c r="C39" s="402">
        <f>'Bell Wireline HIST p9'!G54</f>
        <v>-37878</v>
      </c>
      <c r="D39" s="353"/>
      <c r="E39" s="350">
        <f>'Bell Wireline HIST p9'!N54</f>
        <v>-40211</v>
      </c>
      <c r="F39" s="315"/>
      <c r="G39" s="398">
        <f t="shared" si="3"/>
        <v>5.8018950038546666E-2</v>
      </c>
      <c r="H39" s="345" t="e">
        <f>-(C39-F39)/F39</f>
        <v>#DIV/0!</v>
      </c>
      <c r="I39" s="402">
        <f>'Bell Wireline HIST p9'!E54</f>
        <v>-175788</v>
      </c>
      <c r="J39" s="353"/>
      <c r="K39" s="360">
        <f>'Bell Wireline HIST p9'!O54+'Bell Wireline HIST p9'!P54+'Bell Wireline HIST p9'!Q54+'Bell Wireline HIST p9'!N54</f>
        <v>-185327</v>
      </c>
      <c r="L39" s="315"/>
      <c r="M39" s="398">
        <f t="shared" si="4"/>
        <v>5.1471183367776958E-2</v>
      </c>
      <c r="O39" s="527"/>
      <c r="P39" s="528"/>
      <c r="Q39" s="528"/>
    </row>
    <row r="40" spans="1:17" s="484" customFormat="1" ht="21.75" customHeight="1" thickBot="1">
      <c r="A40" s="263" t="s">
        <v>259</v>
      </c>
      <c r="B40" s="401"/>
      <c r="C40" s="403">
        <f>'Bell Wireline HIST p9'!G55</f>
        <v>2190771</v>
      </c>
      <c r="D40" s="353"/>
      <c r="E40" s="350">
        <f>'Bell Wireline HIST p9'!N55</f>
        <v>2298605</v>
      </c>
      <c r="F40" s="315"/>
      <c r="G40" s="398">
        <f t="shared" si="3"/>
        <v>-4.6912801460015967E-2</v>
      </c>
      <c r="H40" s="345" t="e">
        <f>(C40-F40)/F40</f>
        <v>#DIV/0!</v>
      </c>
      <c r="I40" s="403">
        <f>'Bell Wireline HIST p9'!E55</f>
        <v>2190771</v>
      </c>
      <c r="J40" s="353"/>
      <c r="K40" s="342">
        <f>'Bell Wireline HIST p9'!N55</f>
        <v>2298605</v>
      </c>
      <c r="L40" s="315"/>
      <c r="M40" s="398">
        <f t="shared" si="4"/>
        <v>-4.6912801460015967E-2</v>
      </c>
      <c r="O40" s="527"/>
      <c r="P40" s="528"/>
      <c r="Q40" s="528"/>
    </row>
    <row r="41" spans="1:17" s="484" customFormat="1" ht="12.75" customHeight="1" thickTop="1">
      <c r="A41" s="358"/>
      <c r="B41" s="358"/>
      <c r="C41" s="359"/>
      <c r="D41" s="315"/>
      <c r="E41" s="360"/>
      <c r="F41" s="315"/>
      <c r="G41" s="344"/>
      <c r="H41" s="344"/>
      <c r="I41" s="359"/>
      <c r="J41" s="315"/>
      <c r="K41" s="325"/>
      <c r="L41" s="20"/>
      <c r="M41" s="223"/>
    </row>
    <row r="42" spans="1:17" s="485" customFormat="1" ht="16.5" customHeight="1">
      <c r="A42" s="1435" t="s">
        <v>60</v>
      </c>
      <c r="B42" s="1435"/>
      <c r="C42" s="1435"/>
      <c r="D42" s="1435"/>
      <c r="E42" s="1435"/>
      <c r="F42" s="1435"/>
      <c r="G42" s="1435"/>
      <c r="H42" s="1435"/>
      <c r="I42" s="1435"/>
      <c r="J42" s="1435"/>
      <c r="K42" s="1435"/>
      <c r="L42" s="1435"/>
      <c r="M42" s="751"/>
    </row>
    <row r="43" spans="1:17" ht="29.25" customHeight="1">
      <c r="A43" s="14" t="s">
        <v>187</v>
      </c>
      <c r="B43" s="1435" t="s">
        <v>271</v>
      </c>
      <c r="C43" s="1435"/>
      <c r="D43" s="1435"/>
      <c r="E43" s="1435"/>
      <c r="F43" s="1435"/>
      <c r="G43" s="1435"/>
      <c r="H43" s="1435"/>
      <c r="I43" s="1435"/>
      <c r="J43" s="1435"/>
      <c r="K43" s="1435"/>
      <c r="L43" s="1435"/>
      <c r="M43" s="1435"/>
      <c r="N43" s="514"/>
      <c r="O43" s="514"/>
    </row>
    <row r="44" spans="1:17" ht="16.5" customHeight="1">
      <c r="A44" s="14" t="s">
        <v>243</v>
      </c>
      <c r="B44" s="1435" t="s">
        <v>253</v>
      </c>
      <c r="C44" s="1435"/>
      <c r="D44" s="1435"/>
      <c r="E44" s="1435"/>
      <c r="F44" s="1435"/>
      <c r="G44" s="1435"/>
      <c r="H44" s="1435"/>
      <c r="I44" s="1435"/>
      <c r="J44" s="1435"/>
      <c r="K44" s="1435"/>
      <c r="L44" s="1435"/>
      <c r="M44" s="1435"/>
    </row>
    <row r="45" spans="1:17" ht="19.5" customHeight="1">
      <c r="A45" s="752"/>
      <c r="B45" s="1435"/>
      <c r="C45" s="1435"/>
      <c r="D45" s="1435"/>
      <c r="E45" s="1435"/>
      <c r="F45" s="1435"/>
      <c r="G45" s="1435"/>
      <c r="H45" s="1435"/>
      <c r="I45" s="1435"/>
      <c r="J45" s="1435"/>
      <c r="K45" s="1435"/>
      <c r="L45" s="1435"/>
      <c r="M45" s="1435"/>
    </row>
    <row r="66" spans="12:12">
      <c r="L66" s="258"/>
    </row>
  </sheetData>
  <mergeCells count="3">
    <mergeCell ref="B43:M43"/>
    <mergeCell ref="B44:M45"/>
    <mergeCell ref="A42:L42"/>
  </mergeCells>
  <printOptions horizontalCentered="1"/>
  <pageMargins left="0.51181102362204722" right="0.51181102362204722" top="0.51181102362204722" bottom="0.51181102362204722" header="0.51181102362204722" footer="0.51181102362204722"/>
  <pageSetup scale="64" firstPageNumber="2" orientation="landscape" useFirstPageNumber="1" r:id="rId1"/>
  <headerFooter>
    <oddFooter>&amp;R&amp;"Helvetica,Regular"&amp;12BCE Supplementary Financial Information - Fourth Quarter 2022 Page 8</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39937" r:id="rId6" name="FPMExcelClientSheetOptionstb1">
          <controlPr defaultSize="0" autoLine="0" r:id="rId7">
            <anchor moveWithCells="1" sizeWithCells="1">
              <from>
                <xdr:col>0</xdr:col>
                <xdr:colOff>0</xdr:colOff>
                <xdr:row>0</xdr:row>
                <xdr:rowOff>0</xdr:rowOff>
              </from>
              <to>
                <xdr:col>0</xdr:col>
                <xdr:colOff>76200</xdr:colOff>
                <xdr:row>0</xdr:row>
                <xdr:rowOff>19050</xdr:rowOff>
              </to>
            </anchor>
          </controlPr>
        </control>
      </mc:Choice>
      <mc:Fallback>
        <control shapeId="39937" r:id="rId6" name="FPMExcelClientSheetOptionstb1"/>
      </mc:Fallback>
    </mc:AlternateContent>
  </control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tabColor theme="6" tint="0.59999389629810485"/>
    <pageSetUpPr fitToPage="1"/>
  </sheetPr>
  <dimension ref="A1:X368"/>
  <sheetViews>
    <sheetView showGridLines="0" view="pageBreakPreview" topLeftCell="C20" zoomScale="68" zoomScaleNormal="50" zoomScaleSheetLayoutView="68" zoomScalePageLayoutView="40" workbookViewId="0">
      <selection activeCell="H29" sqref="H29"/>
    </sheetView>
  </sheetViews>
  <sheetFormatPr defaultColWidth="9.140625" defaultRowHeight="26.25" outlineLevelRow="1" outlineLevelCol="1"/>
  <cols>
    <col min="1" max="1" width="12.42578125" style="361" hidden="1" customWidth="1" outlineLevel="1"/>
    <col min="2" max="2" width="61.28515625" style="361" hidden="1" customWidth="1" outlineLevel="1"/>
    <col min="3" max="3" width="4.140625" style="361" customWidth="1" collapsed="1"/>
    <col min="4" max="4" width="118" style="361" customWidth="1"/>
    <col min="5" max="5" width="19.42578125" style="361" customWidth="1"/>
    <col min="6" max="6" width="1.85546875" style="361" customWidth="1"/>
    <col min="7" max="7" width="23.7109375" style="361" customWidth="1" outlineLevel="1"/>
    <col min="8" max="8" width="21.85546875" style="361" customWidth="1"/>
    <col min="9" max="9" width="19.42578125" style="361" customWidth="1"/>
    <col min="10" max="10" width="19.42578125" style="362" customWidth="1"/>
    <col min="11" max="11" width="1.7109375" style="361" customWidth="1"/>
    <col min="12" max="12" width="19.42578125" style="361" customWidth="1"/>
    <col min="13" max="13" width="1.7109375" style="361" customWidth="1"/>
    <col min="14" max="16" width="19.42578125" style="361" customWidth="1"/>
    <col min="17" max="17" width="19.42578125" style="362" customWidth="1"/>
    <col min="18" max="18" width="15.28515625" style="363" bestFit="1" customWidth="1"/>
    <col min="19" max="19" width="22.140625" style="363" bestFit="1" customWidth="1"/>
    <col min="20" max="20" width="18.5703125" style="363" bestFit="1" customWidth="1"/>
    <col min="21" max="21" width="13" style="363" bestFit="1" customWidth="1"/>
    <col min="22" max="22" width="12.5703125" style="363" customWidth="1"/>
    <col min="23" max="16384" width="9.140625" style="363"/>
  </cols>
  <sheetData>
    <row r="1" spans="1:17" hidden="1" outlineLevel="1">
      <c r="A1" s="361" t="s">
        <v>177</v>
      </c>
    </row>
    <row r="2" spans="1:17" hidden="1" outlineLevel="1">
      <c r="A2" s="361" t="s">
        <v>22</v>
      </c>
    </row>
    <row r="3" spans="1:17" hidden="1" outlineLevel="1">
      <c r="A3" s="361" t="s">
        <v>163</v>
      </c>
      <c r="C3" s="361" t="s">
        <v>95</v>
      </c>
    </row>
    <row r="4" spans="1:17" hidden="1" outlineLevel="1">
      <c r="A4" s="361" t="s">
        <v>96</v>
      </c>
    </row>
    <row r="5" spans="1:17" hidden="1" outlineLevel="1">
      <c r="A5" s="361" t="s">
        <v>97</v>
      </c>
    </row>
    <row r="6" spans="1:17" hidden="1" outlineLevel="1">
      <c r="A6" s="361" t="s">
        <v>98</v>
      </c>
      <c r="C6" s="361" t="s">
        <v>126</v>
      </c>
    </row>
    <row r="7" spans="1:17" hidden="1" outlineLevel="1">
      <c r="A7" s="361" t="s">
        <v>99</v>
      </c>
      <c r="C7" s="361" t="s">
        <v>127</v>
      </c>
    </row>
    <row r="8" spans="1:17" hidden="1" outlineLevel="1">
      <c r="A8" s="361" t="s">
        <v>90</v>
      </c>
    </row>
    <row r="9" spans="1:17" hidden="1" outlineLevel="1"/>
    <row r="10" spans="1:17" hidden="1" outlineLevel="1">
      <c r="A10" s="486" t="s">
        <v>92</v>
      </c>
      <c r="B10" s="486"/>
    </row>
    <row r="11" spans="1:17" hidden="1" outlineLevel="1">
      <c r="H11" s="530"/>
    </row>
    <row r="12" spans="1:17" hidden="1" outlineLevel="1"/>
    <row r="13" spans="1:17" hidden="1" outlineLevel="1">
      <c r="E13" s="364" t="s">
        <v>248</v>
      </c>
      <c r="G13" s="364" t="s">
        <v>199</v>
      </c>
      <c r="H13" s="365"/>
      <c r="I13" s="365"/>
      <c r="J13" s="364"/>
      <c r="L13" s="365"/>
      <c r="N13" s="365"/>
      <c r="O13" s="365"/>
      <c r="P13" s="365"/>
      <c r="Q13" s="365"/>
    </row>
    <row r="14" spans="1:17" hidden="1" outlineLevel="1"/>
    <row r="15" spans="1:17" ht="13.5" hidden="1" customHeight="1" outlineLevel="1"/>
    <row r="16" spans="1:17" ht="7.5" customHeight="1" collapsed="1">
      <c r="C16" s="364"/>
      <c r="D16" s="364"/>
      <c r="E16" s="364"/>
      <c r="F16" s="364"/>
      <c r="G16" s="364"/>
      <c r="H16" s="365"/>
      <c r="I16" s="365"/>
      <c r="J16" s="364"/>
      <c r="K16" s="364"/>
      <c r="L16" s="365"/>
      <c r="M16" s="365"/>
      <c r="N16" s="365"/>
      <c r="O16" s="365"/>
      <c r="P16" s="365"/>
      <c r="Q16" s="364"/>
    </row>
    <row r="17" spans="1:20" ht="30">
      <c r="C17" s="364"/>
      <c r="D17" s="364"/>
      <c r="E17" s="364"/>
      <c r="F17" s="364"/>
      <c r="G17" s="364"/>
      <c r="H17" s="365"/>
      <c r="I17" s="365"/>
      <c r="J17" s="364"/>
      <c r="K17" s="364"/>
      <c r="L17" s="365"/>
      <c r="M17" s="365"/>
      <c r="N17" s="365"/>
      <c r="O17" s="366"/>
      <c r="P17" s="259"/>
      <c r="Q17" s="39" t="s">
        <v>238</v>
      </c>
    </row>
    <row r="18" spans="1:20" ht="3.75" customHeight="1">
      <c r="C18" s="364"/>
      <c r="D18" s="364"/>
      <c r="E18" s="364"/>
      <c r="F18" s="364"/>
      <c r="G18" s="364"/>
      <c r="H18" s="365"/>
      <c r="I18" s="365"/>
      <c r="J18" s="364"/>
      <c r="K18" s="364"/>
      <c r="L18" s="365"/>
      <c r="M18" s="365"/>
      <c r="N18" s="365"/>
      <c r="O18" s="259"/>
      <c r="P18" s="259"/>
      <c r="Q18" s="367"/>
    </row>
    <row r="19" spans="1:20" ht="20.100000000000001" customHeight="1" outlineLevel="1">
      <c r="C19" s="364"/>
      <c r="D19" s="364"/>
      <c r="E19" s="364"/>
      <c r="F19" s="364"/>
      <c r="G19" s="364"/>
      <c r="H19" s="365"/>
      <c r="I19" s="365"/>
      <c r="J19" s="364"/>
      <c r="K19" s="364"/>
      <c r="L19" s="365"/>
      <c r="M19" s="365"/>
      <c r="N19" s="365"/>
      <c r="O19" s="365"/>
      <c r="P19" s="365"/>
      <c r="Q19" s="364"/>
    </row>
    <row r="20" spans="1:20" ht="27.75" customHeight="1">
      <c r="C20" s="220"/>
      <c r="D20" s="220"/>
      <c r="E20" s="220"/>
      <c r="F20" s="220"/>
      <c r="G20" s="220"/>
      <c r="H20" s="221"/>
      <c r="I20" s="221"/>
      <c r="J20" s="220"/>
      <c r="K20" s="220"/>
      <c r="L20" s="221"/>
      <c r="M20" s="221"/>
      <c r="N20" s="221"/>
      <c r="O20" s="221"/>
      <c r="P20" s="221"/>
      <c r="Q20" s="220"/>
    </row>
    <row r="21" spans="1:20" ht="47.25" thickBot="1">
      <c r="C21" s="753" t="s">
        <v>63</v>
      </c>
      <c r="D21" s="754"/>
      <c r="E21" s="368" t="s">
        <v>251</v>
      </c>
      <c r="F21" s="369"/>
      <c r="G21" s="368" t="s">
        <v>221</v>
      </c>
      <c r="H21" s="371" t="s">
        <v>222</v>
      </c>
      <c r="I21" s="371" t="s">
        <v>223</v>
      </c>
      <c r="J21" s="371" t="s">
        <v>220</v>
      </c>
      <c r="K21" s="372"/>
      <c r="L21" s="370" t="s">
        <v>205</v>
      </c>
      <c r="M21" s="369"/>
      <c r="N21" s="371" t="s">
        <v>198</v>
      </c>
      <c r="O21" s="371" t="s">
        <v>194</v>
      </c>
      <c r="P21" s="371" t="s">
        <v>192</v>
      </c>
      <c r="Q21" s="371" t="s">
        <v>184</v>
      </c>
      <c r="S21" s="363" t="s">
        <v>213</v>
      </c>
      <c r="T21" s="363" t="s">
        <v>211</v>
      </c>
    </row>
    <row r="22" spans="1:20" s="373" customFormat="1" ht="22.5" customHeight="1">
      <c r="C22" s="755" t="s">
        <v>84</v>
      </c>
      <c r="D22" s="756"/>
      <c r="E22" s="756"/>
      <c r="F22" s="756"/>
      <c r="G22" s="756"/>
      <c r="H22" s="512"/>
      <c r="I22" s="512"/>
      <c r="J22" s="512"/>
      <c r="K22" s="756"/>
      <c r="L22" s="512"/>
      <c r="M22" s="512"/>
      <c r="N22" s="512"/>
      <c r="O22" s="512"/>
      <c r="P22" s="512"/>
      <c r="Q22" s="757"/>
    </row>
    <row r="23" spans="1:20" s="361" customFormat="1" ht="22.5" customHeight="1">
      <c r="C23" s="758" t="s">
        <v>162</v>
      </c>
      <c r="D23" s="758"/>
      <c r="E23" s="758"/>
      <c r="F23" s="758"/>
      <c r="G23" s="758"/>
      <c r="H23" s="509"/>
      <c r="I23" s="509"/>
      <c r="J23" s="509"/>
      <c r="K23" s="510"/>
      <c r="L23" s="509"/>
      <c r="M23" s="509"/>
      <c r="N23" s="509"/>
      <c r="O23" s="509"/>
      <c r="P23" s="509"/>
      <c r="Q23" s="513"/>
    </row>
    <row r="24" spans="1:20" s="361" customFormat="1" ht="22.5" customHeight="1">
      <c r="A24" s="361" t="s">
        <v>123</v>
      </c>
      <c r="B24" s="361" t="s">
        <v>125</v>
      </c>
      <c r="C24" s="759" t="s">
        <v>122</v>
      </c>
      <c r="D24" s="759"/>
      <c r="E24" s="760" t="e">
        <f>((ROUND((_xll.EPMRetrieveData($A$1,$A$24,$A$2,$A$3,$A$4,$A$5,$C$7,$A$7,$A$10,E13)+_xll.EPMRetrieveData($A$1,$B$24,$A$2,$A$3,$A$4,$A$5,$C$7,$A$7,$A$10,E13))/1000000,0)-E30))</f>
        <v>#VALUE!</v>
      </c>
      <c r="F24" s="759"/>
      <c r="G24" s="760" t="e">
        <f t="shared" ref="G24:G38" si="0">E24-H24-I24-J24</f>
        <v>#VALUE!</v>
      </c>
      <c r="H24" s="761">
        <v>1987</v>
      </c>
      <c r="I24" s="761">
        <v>1974</v>
      </c>
      <c r="J24" s="761">
        <v>1953</v>
      </c>
      <c r="K24" s="759"/>
      <c r="L24" s="761">
        <v>7871</v>
      </c>
      <c r="M24" s="759"/>
      <c r="N24" s="761">
        <v>1986</v>
      </c>
      <c r="O24" s="761">
        <v>1976</v>
      </c>
      <c r="P24" s="761">
        <v>1944</v>
      </c>
      <c r="Q24" s="761">
        <v>1965</v>
      </c>
      <c r="R24" s="374"/>
      <c r="S24" s="361" t="e">
        <f>SUM(G24:J24)=E24</f>
        <v>#VALUE!</v>
      </c>
      <c r="T24" s="361" t="b">
        <f>Q24+P24+O24+N24=L24</f>
        <v>1</v>
      </c>
    </row>
    <row r="25" spans="1:20" s="361" customFormat="1" ht="22.5" customHeight="1">
      <c r="A25" s="12" t="str">
        <f xml:space="preserve"> _xll.EPMOlapMemberO("[ACCOUNT].[PARENTH1].[T4D0200]","","T4D0200 - Voice Revenue (service)","","000")</f>
        <v>T4D0200 - Voice Revenue (service)</v>
      </c>
      <c r="C25" s="762" t="s">
        <v>164</v>
      </c>
      <c r="D25" s="762"/>
      <c r="E25" s="760" t="e">
        <f>ROUND((_xll.EPMRetrieveData($A$1, _xll.EPMMemberID($A$25), $A$2, $A$3, $A$4, $A$5, $C$7, $A$7, $A$10, E13))/1000000, 0)</f>
        <v>#VALUE!</v>
      </c>
      <c r="F25" s="759"/>
      <c r="G25" s="760" t="e">
        <f t="shared" si="0"/>
        <v>#VALUE!</v>
      </c>
      <c r="H25" s="761">
        <v>739</v>
      </c>
      <c r="I25" s="761">
        <v>756</v>
      </c>
      <c r="J25" s="761">
        <v>771</v>
      </c>
      <c r="K25" s="759"/>
      <c r="L25" s="763">
        <v>3154</v>
      </c>
      <c r="M25" s="762"/>
      <c r="N25" s="763">
        <v>779</v>
      </c>
      <c r="O25" s="763">
        <v>778</v>
      </c>
      <c r="P25" s="763">
        <v>794</v>
      </c>
      <c r="Q25" s="763">
        <v>803</v>
      </c>
      <c r="R25" s="374"/>
      <c r="S25" s="361" t="e">
        <f t="shared" ref="S25:S54" si="1">SUM(G25:J25)=E25</f>
        <v>#VALUE!</v>
      </c>
      <c r="T25" s="361" t="b">
        <f t="shared" ref="T25:T54" si="2">Q25+P25+O25+N25=L25</f>
        <v>1</v>
      </c>
    </row>
    <row r="26" spans="1:20" s="361" customFormat="1" ht="22.5" customHeight="1">
      <c r="A26" s="361" t="s">
        <v>124</v>
      </c>
      <c r="B26" s="361" t="s">
        <v>128</v>
      </c>
      <c r="C26" s="759" t="s">
        <v>149</v>
      </c>
      <c r="D26" s="759"/>
      <c r="E26" s="764" t="e">
        <f>(ROUND((_xll.EPMRetrieveData($A$1,$A$26,$A$2,$A$3,$A$4,$A$5,$C$7,$A$7,$A$10,E13)+_xll.EPMRetrieveData($A$1,$B$26,$A$2,$A$3,$A$4,$A$5,$C$7,$A$7,$A$10,E13))/1000000,0)-E31)+1</f>
        <v>#VALUE!</v>
      </c>
      <c r="F26" s="759"/>
      <c r="G26" s="764" t="e">
        <f t="shared" si="0"/>
        <v>#VALUE!</v>
      </c>
      <c r="H26" s="765">
        <v>77</v>
      </c>
      <c r="I26" s="765">
        <v>78</v>
      </c>
      <c r="J26" s="765">
        <v>77</v>
      </c>
      <c r="K26" s="759"/>
      <c r="L26" s="766">
        <v>289</v>
      </c>
      <c r="M26" s="762"/>
      <c r="N26" s="766">
        <v>75</v>
      </c>
      <c r="O26" s="766">
        <v>73</v>
      </c>
      <c r="P26" s="766">
        <v>67</v>
      </c>
      <c r="Q26" s="766">
        <v>74</v>
      </c>
      <c r="R26" s="374"/>
      <c r="S26" s="361" t="e">
        <f t="shared" si="1"/>
        <v>#VALUE!</v>
      </c>
      <c r="T26" s="361" t="b">
        <f t="shared" si="2"/>
        <v>1</v>
      </c>
    </row>
    <row r="27" spans="1:20" s="361" customFormat="1" ht="22.5" customHeight="1">
      <c r="A27" s="361" t="s">
        <v>148</v>
      </c>
      <c r="C27" s="767" t="s">
        <v>157</v>
      </c>
      <c r="D27" s="767"/>
      <c r="E27" s="768" t="e">
        <f>SUM(E24:E26)</f>
        <v>#VALUE!</v>
      </c>
      <c r="F27" s="758"/>
      <c r="G27" s="768" t="e">
        <f t="shared" si="0"/>
        <v>#VALUE!</v>
      </c>
      <c r="H27" s="761">
        <v>2803</v>
      </c>
      <c r="I27" s="761">
        <v>2808</v>
      </c>
      <c r="J27" s="761">
        <v>2801</v>
      </c>
      <c r="K27" s="510"/>
      <c r="L27" s="763">
        <v>11314</v>
      </c>
      <c r="M27" s="769"/>
      <c r="N27" s="763">
        <v>2840</v>
      </c>
      <c r="O27" s="763">
        <v>2827</v>
      </c>
      <c r="P27" s="763">
        <v>2805</v>
      </c>
      <c r="Q27" s="763">
        <v>2842</v>
      </c>
      <c r="R27" s="374"/>
      <c r="S27" s="361" t="e">
        <f t="shared" si="1"/>
        <v>#VALUE!</v>
      </c>
      <c r="T27" s="361" t="b">
        <f t="shared" si="2"/>
        <v>1</v>
      </c>
    </row>
    <row r="28" spans="1:20" s="361" customFormat="1" ht="22.5" customHeight="1">
      <c r="A28" s="361" t="s">
        <v>110</v>
      </c>
      <c r="C28" s="770" t="s">
        <v>158</v>
      </c>
      <c r="D28" s="770"/>
      <c r="E28" s="771" t="e">
        <f>(ROUND(_xll.EPMRetrieveData($A$1,$A$28,$A$2,$A$3,$A$4,$A$5,$C$6,$A$7,$A$10,E13)/1000000,0))-1</f>
        <v>#VALUE!</v>
      </c>
      <c r="F28" s="770"/>
      <c r="G28" s="771" t="e">
        <f t="shared" si="0"/>
        <v>#VALUE!</v>
      </c>
      <c r="H28" s="772">
        <v>104</v>
      </c>
      <c r="I28" s="772">
        <v>101</v>
      </c>
      <c r="J28" s="772">
        <v>102</v>
      </c>
      <c r="K28" s="770"/>
      <c r="L28" s="772">
        <v>358</v>
      </c>
      <c r="M28" s="762"/>
      <c r="N28" s="763">
        <v>94</v>
      </c>
      <c r="O28" s="763">
        <v>93</v>
      </c>
      <c r="P28" s="773">
        <v>86</v>
      </c>
      <c r="Q28" s="763">
        <v>85</v>
      </c>
      <c r="R28" s="374"/>
      <c r="S28" s="361" t="e">
        <f t="shared" si="1"/>
        <v>#VALUE!</v>
      </c>
      <c r="T28" s="361" t="b">
        <f t="shared" si="2"/>
        <v>1</v>
      </c>
    </row>
    <row r="29" spans="1:20" s="373" customFormat="1" ht="22.5" customHeight="1">
      <c r="C29" s="774" t="s">
        <v>216</v>
      </c>
      <c r="D29" s="774"/>
      <c r="E29" s="775" t="e">
        <f>E28+E27</f>
        <v>#VALUE!</v>
      </c>
      <c r="F29" s="774"/>
      <c r="G29" s="775" t="e">
        <f t="shared" si="0"/>
        <v>#VALUE!</v>
      </c>
      <c r="H29" s="776">
        <v>2907</v>
      </c>
      <c r="I29" s="776">
        <v>2909</v>
      </c>
      <c r="J29" s="776">
        <v>2903</v>
      </c>
      <c r="K29" s="774"/>
      <c r="L29" s="776">
        <v>11672</v>
      </c>
      <c r="M29" s="777"/>
      <c r="N29" s="776">
        <v>2934</v>
      </c>
      <c r="O29" s="776">
        <v>2920</v>
      </c>
      <c r="P29" s="776">
        <v>2891</v>
      </c>
      <c r="Q29" s="776">
        <v>2927</v>
      </c>
      <c r="R29" s="374"/>
      <c r="S29" s="361" t="e">
        <f t="shared" si="1"/>
        <v>#VALUE!</v>
      </c>
      <c r="T29" s="361" t="b">
        <f t="shared" si="2"/>
        <v>1</v>
      </c>
    </row>
    <row r="30" spans="1:20" s="361" customFormat="1" ht="22.5" customHeight="1">
      <c r="A30" s="361" t="s">
        <v>147</v>
      </c>
      <c r="C30" s="770" t="s">
        <v>122</v>
      </c>
      <c r="D30" s="770"/>
      <c r="E30" s="778" t="e">
        <f>((ROUND(_xll.EPMRetrieveData($A$1,$A$30,$A$2,$A$3,$A$4,$A$5,$C$7,$A$7,$A$10,E13)/1000000,0)))</f>
        <v>#VALUE!</v>
      </c>
      <c r="F30" s="770"/>
      <c r="G30" s="778" t="e">
        <f t="shared" si="0"/>
        <v>#VALUE!</v>
      </c>
      <c r="H30" s="772">
        <v>130</v>
      </c>
      <c r="I30" s="761">
        <v>73</v>
      </c>
      <c r="J30" s="761">
        <v>99</v>
      </c>
      <c r="K30" s="759"/>
      <c r="L30" s="761">
        <v>463</v>
      </c>
      <c r="M30" s="759"/>
      <c r="N30" s="761">
        <v>132</v>
      </c>
      <c r="O30" s="761">
        <v>86</v>
      </c>
      <c r="P30" s="761">
        <v>101</v>
      </c>
      <c r="Q30" s="761">
        <v>144</v>
      </c>
      <c r="R30" s="374"/>
      <c r="S30" s="361" t="e">
        <f t="shared" si="1"/>
        <v>#VALUE!</v>
      </c>
      <c r="T30" s="361" t="b">
        <f t="shared" si="2"/>
        <v>1</v>
      </c>
    </row>
    <row r="31" spans="1:20" s="361" customFormat="1" ht="22.5" customHeight="1">
      <c r="C31" s="770" t="s">
        <v>168</v>
      </c>
      <c r="D31" s="770"/>
      <c r="E31" s="779" t="e">
        <f>ROUND(_xll.EPMRetrieveData($A$1,$A$27,$A$2,$A$3,$A$4,$A$5,$C$7,$A$7,$A$10,E13)/1000000,0)</f>
        <v>#VALUE!</v>
      </c>
      <c r="F31" s="759"/>
      <c r="G31" s="779" t="e">
        <f t="shared" si="0"/>
        <v>#VALUE!</v>
      </c>
      <c r="H31" s="780">
        <v>9</v>
      </c>
      <c r="I31" s="780">
        <v>13</v>
      </c>
      <c r="J31" s="780">
        <v>11</v>
      </c>
      <c r="K31" s="759"/>
      <c r="L31" s="781">
        <v>43</v>
      </c>
      <c r="M31" s="762"/>
      <c r="N31" s="781">
        <v>13</v>
      </c>
      <c r="O31" s="781">
        <v>9</v>
      </c>
      <c r="P31" s="781">
        <v>11</v>
      </c>
      <c r="Q31" s="781">
        <v>10</v>
      </c>
      <c r="R31" s="374"/>
      <c r="S31" s="361" t="e">
        <f t="shared" si="1"/>
        <v>#VALUE!</v>
      </c>
      <c r="T31" s="361" t="b">
        <f t="shared" si="2"/>
        <v>1</v>
      </c>
    </row>
    <row r="32" spans="1:20" s="361" customFormat="1" ht="22.5" customHeight="1">
      <c r="C32" s="758" t="s">
        <v>159</v>
      </c>
      <c r="D32" s="758"/>
      <c r="E32" s="760" t="e">
        <f>E31+E30</f>
        <v>#VALUE!</v>
      </c>
      <c r="F32" s="758"/>
      <c r="G32" s="760" t="e">
        <f t="shared" si="0"/>
        <v>#VALUE!</v>
      </c>
      <c r="H32" s="761">
        <v>139</v>
      </c>
      <c r="I32" s="761">
        <v>86</v>
      </c>
      <c r="J32" s="761">
        <v>110</v>
      </c>
      <c r="K32" s="510"/>
      <c r="L32" s="763">
        <v>506</v>
      </c>
      <c r="M32" s="769"/>
      <c r="N32" s="763">
        <v>145</v>
      </c>
      <c r="O32" s="763">
        <v>95</v>
      </c>
      <c r="P32" s="763">
        <v>112</v>
      </c>
      <c r="Q32" s="763">
        <v>154</v>
      </c>
      <c r="R32" s="374"/>
      <c r="S32" s="361" t="e">
        <f t="shared" si="1"/>
        <v>#VALUE!</v>
      </c>
      <c r="T32" s="361" t="b">
        <f t="shared" si="2"/>
        <v>1</v>
      </c>
    </row>
    <row r="33" spans="1:24" s="361" customFormat="1" ht="22.5" customHeight="1">
      <c r="A33" s="361" t="s">
        <v>156</v>
      </c>
      <c r="C33" s="770" t="s">
        <v>160</v>
      </c>
      <c r="D33" s="770"/>
      <c r="E33" s="778" t="e">
        <f>ROUND(_xll.EPMRetrieveData($A$1,$A$33,$A$2,$A$3,$A$4,$A$5,$C$6,$A$7,$A$10,E13)/1000000,0)</f>
        <v>#VALUE!</v>
      </c>
      <c r="F33" s="770"/>
      <c r="G33" s="778" t="e">
        <f t="shared" si="0"/>
        <v>#VALUE!</v>
      </c>
      <c r="H33" s="772">
        <v>0</v>
      </c>
      <c r="I33" s="772">
        <v>0</v>
      </c>
      <c r="J33" s="772">
        <v>0</v>
      </c>
      <c r="K33" s="770"/>
      <c r="L33" s="772">
        <v>0</v>
      </c>
      <c r="M33" s="762"/>
      <c r="N33" s="773">
        <v>0</v>
      </c>
      <c r="O33" s="773">
        <v>0</v>
      </c>
      <c r="P33" s="773">
        <v>0</v>
      </c>
      <c r="Q33" s="773">
        <v>0</v>
      </c>
      <c r="R33" s="374"/>
      <c r="S33" s="361" t="e">
        <f t="shared" si="1"/>
        <v>#VALUE!</v>
      </c>
      <c r="T33" s="361" t="b">
        <f t="shared" si="2"/>
        <v>1</v>
      </c>
    </row>
    <row r="34" spans="1:24" s="373" customFormat="1" ht="22.5" customHeight="1">
      <c r="C34" s="774" t="s">
        <v>217</v>
      </c>
      <c r="D34" s="774"/>
      <c r="E34" s="775" t="e">
        <f>E33+E32</f>
        <v>#VALUE!</v>
      </c>
      <c r="F34" s="774"/>
      <c r="G34" s="775" t="e">
        <f t="shared" si="0"/>
        <v>#VALUE!</v>
      </c>
      <c r="H34" s="776">
        <v>139</v>
      </c>
      <c r="I34" s="776">
        <v>86</v>
      </c>
      <c r="J34" s="776">
        <v>110</v>
      </c>
      <c r="K34" s="774"/>
      <c r="L34" s="776">
        <v>506</v>
      </c>
      <c r="M34" s="777"/>
      <c r="N34" s="776">
        <v>145</v>
      </c>
      <c r="O34" s="776">
        <v>95</v>
      </c>
      <c r="P34" s="776">
        <v>112</v>
      </c>
      <c r="Q34" s="776">
        <v>154</v>
      </c>
      <c r="R34" s="374"/>
      <c r="S34" s="361" t="e">
        <f t="shared" si="1"/>
        <v>#VALUE!</v>
      </c>
      <c r="T34" s="361" t="b">
        <f t="shared" si="2"/>
        <v>1</v>
      </c>
    </row>
    <row r="35" spans="1:24" s="361" customFormat="1" ht="22.5" customHeight="1">
      <c r="A35" s="361" t="s">
        <v>111</v>
      </c>
      <c r="C35" s="758" t="s">
        <v>152</v>
      </c>
      <c r="D35" s="758"/>
      <c r="E35" s="778" t="e">
        <f>ROUND(_xll.EPMRetrieveData($A$1,$A$35,$A$2,$A$3,$A$4,$A$5,$C$7,$A$7,$A$10,E13)/1000000,0)</f>
        <v>#VALUE!</v>
      </c>
      <c r="F35" s="758"/>
      <c r="G35" s="778" t="e">
        <f t="shared" si="0"/>
        <v>#VALUE!</v>
      </c>
      <c r="H35" s="772">
        <v>2942</v>
      </c>
      <c r="I35" s="772">
        <v>2894</v>
      </c>
      <c r="J35" s="772">
        <v>2911</v>
      </c>
      <c r="K35" s="510"/>
      <c r="L35" s="763">
        <v>11820</v>
      </c>
      <c r="M35" s="769"/>
      <c r="N35" s="763">
        <v>2985</v>
      </c>
      <c r="O35" s="763">
        <v>2922</v>
      </c>
      <c r="P35" s="763">
        <v>2917</v>
      </c>
      <c r="Q35" s="763">
        <v>2996</v>
      </c>
      <c r="R35" s="374"/>
      <c r="S35" s="361" t="e">
        <f t="shared" si="1"/>
        <v>#VALUE!</v>
      </c>
      <c r="T35" s="361" t="b">
        <f t="shared" si="2"/>
        <v>1</v>
      </c>
    </row>
    <row r="36" spans="1:24" s="373" customFormat="1" ht="22.5" customHeight="1">
      <c r="C36" s="774" t="s">
        <v>151</v>
      </c>
      <c r="D36" s="774"/>
      <c r="E36" s="782" t="e">
        <f>E34+E29</f>
        <v>#VALUE!</v>
      </c>
      <c r="F36" s="774"/>
      <c r="G36" s="782" t="e">
        <f t="shared" si="0"/>
        <v>#VALUE!</v>
      </c>
      <c r="H36" s="783">
        <v>3046</v>
      </c>
      <c r="I36" s="783">
        <v>2995</v>
      </c>
      <c r="J36" s="783">
        <v>3013</v>
      </c>
      <c r="K36" s="774"/>
      <c r="L36" s="783">
        <v>12178</v>
      </c>
      <c r="M36" s="777"/>
      <c r="N36" s="783">
        <v>3079</v>
      </c>
      <c r="O36" s="783">
        <v>3015</v>
      </c>
      <c r="P36" s="783">
        <v>3003</v>
      </c>
      <c r="Q36" s="783">
        <v>3081</v>
      </c>
      <c r="R36" s="374"/>
      <c r="S36" s="361" t="e">
        <f t="shared" si="1"/>
        <v>#VALUE!</v>
      </c>
      <c r="T36" s="361" t="b">
        <f t="shared" si="2"/>
        <v>1</v>
      </c>
    </row>
    <row r="37" spans="1:24" s="361" customFormat="1" ht="22.5" customHeight="1">
      <c r="C37" s="426" t="s">
        <v>89</v>
      </c>
      <c r="D37" s="426"/>
      <c r="E37" s="839" t="e">
        <f>'BCE Inc. Seg Info HIST p5'!E31</f>
        <v>#VALUE!</v>
      </c>
      <c r="F37" s="426"/>
      <c r="G37" s="839" t="e">
        <f t="shared" si="0"/>
        <v>#VALUE!</v>
      </c>
      <c r="H37" s="784">
        <v>-1729</v>
      </c>
      <c r="I37" s="784">
        <v>-1680</v>
      </c>
      <c r="J37" s="784">
        <v>-1646</v>
      </c>
      <c r="K37" s="426"/>
      <c r="L37" s="784">
        <v>-6863</v>
      </c>
      <c r="M37" s="426"/>
      <c r="N37" s="784">
        <v>-1753</v>
      </c>
      <c r="O37" s="784">
        <v>-1682</v>
      </c>
      <c r="P37" s="784">
        <v>-1710</v>
      </c>
      <c r="Q37" s="784">
        <v>-1718</v>
      </c>
      <c r="R37" s="374"/>
      <c r="S37" s="361" t="e">
        <f t="shared" si="1"/>
        <v>#VALUE!</v>
      </c>
      <c r="T37" s="361" t="b">
        <f t="shared" si="2"/>
        <v>1</v>
      </c>
    </row>
    <row r="38" spans="1:24" s="361" customFormat="1" ht="22.5" customHeight="1">
      <c r="C38" s="427" t="s">
        <v>77</v>
      </c>
      <c r="D38" s="427"/>
      <c r="E38" s="840" t="e">
        <f>'BCE Inc. Seg Info HIST p5'!E39</f>
        <v>#VALUE!</v>
      </c>
      <c r="F38" s="427"/>
      <c r="G38" s="840" t="e">
        <f t="shared" si="0"/>
        <v>#VALUE!</v>
      </c>
      <c r="H38" s="785">
        <v>1317</v>
      </c>
      <c r="I38" s="785">
        <v>1315</v>
      </c>
      <c r="J38" s="785">
        <v>1367</v>
      </c>
      <c r="K38" s="427"/>
      <c r="L38" s="773">
        <v>5315</v>
      </c>
      <c r="M38" s="425"/>
      <c r="N38" s="773">
        <v>1326</v>
      </c>
      <c r="O38" s="773">
        <v>1333</v>
      </c>
      <c r="P38" s="773">
        <v>1293</v>
      </c>
      <c r="Q38" s="773">
        <v>1363</v>
      </c>
      <c r="R38" s="374"/>
      <c r="S38" s="361" t="e">
        <f t="shared" si="1"/>
        <v>#VALUE!</v>
      </c>
      <c r="T38" s="361" t="b">
        <f t="shared" si="2"/>
        <v>1</v>
      </c>
    </row>
    <row r="39" spans="1:24" s="375" customFormat="1" ht="22.5" customHeight="1">
      <c r="C39" s="423" t="s">
        <v>142</v>
      </c>
      <c r="D39" s="423"/>
      <c r="E39" s="786" t="e">
        <f>'BCE Inc. Seg Info HIST p5'!E40</f>
        <v>#VALUE!</v>
      </c>
      <c r="F39" s="423"/>
      <c r="G39" s="786" t="e">
        <f>'BCE Inc. Seg Info HIST p5'!G40</f>
        <v>#VALUE!</v>
      </c>
      <c r="H39" s="787">
        <v>0.432</v>
      </c>
      <c r="I39" s="787">
        <v>0.439</v>
      </c>
      <c r="J39" s="787">
        <v>0.45400000000000001</v>
      </c>
      <c r="K39" s="423"/>
      <c r="L39" s="788">
        <v>0.436</v>
      </c>
      <c r="M39" s="424"/>
      <c r="N39" s="788">
        <v>0.43099999999999999</v>
      </c>
      <c r="O39" s="788">
        <v>0.44212271973466005</v>
      </c>
      <c r="P39" s="788">
        <v>0.43099999999999999</v>
      </c>
      <c r="Q39" s="788">
        <v>0.442</v>
      </c>
      <c r="R39" s="376"/>
      <c r="S39" s="361"/>
      <c r="T39" s="361"/>
      <c r="U39" s="377"/>
      <c r="V39" s="377"/>
      <c r="W39" s="377"/>
      <c r="X39" s="377"/>
    </row>
    <row r="40" spans="1:24" s="361" customFormat="1" ht="12.75" customHeight="1">
      <c r="C40" s="427"/>
      <c r="D40" s="427"/>
      <c r="E40" s="760"/>
      <c r="F40" s="427"/>
      <c r="G40" s="760"/>
      <c r="H40" s="761"/>
      <c r="I40" s="761"/>
      <c r="J40" s="761"/>
      <c r="K40" s="427"/>
      <c r="L40" s="761"/>
      <c r="M40" s="426"/>
      <c r="N40" s="763"/>
      <c r="O40" s="761"/>
      <c r="P40" s="761"/>
      <c r="Q40" s="761"/>
      <c r="R40" s="374"/>
      <c r="U40" s="378"/>
      <c r="V40" s="378"/>
    </row>
    <row r="41" spans="1:24" s="361" customFormat="1" ht="22.5" customHeight="1">
      <c r="C41" s="426" t="s">
        <v>62</v>
      </c>
      <c r="D41" s="426"/>
      <c r="E41" s="778">
        <f>'BCE Inc. Seg Info HIST p5'!E49</f>
        <v>3887</v>
      </c>
      <c r="F41" s="426"/>
      <c r="G41" s="789">
        <f>'BCE Inc. Seg Info HIST p5'!G49</f>
        <v>1251</v>
      </c>
      <c r="H41" s="772">
        <v>1038</v>
      </c>
      <c r="I41" s="772">
        <v>910</v>
      </c>
      <c r="J41" s="772">
        <f>'BCE Inc. Seg Info HIST p5'!J49</f>
        <v>688</v>
      </c>
      <c r="K41" s="772">
        <f>'BCE Inc. Seg Info HIST p5'!K49</f>
        <v>0</v>
      </c>
      <c r="L41" s="772">
        <f>'BCE Inc. Seg Info HIST p5'!L49</f>
        <v>3612</v>
      </c>
      <c r="M41" s="772">
        <f>'BCE Inc. Seg Info HIST p5'!M49</f>
        <v>0</v>
      </c>
      <c r="N41" s="772">
        <f>'BCE Inc. Seg Info HIST p5'!N49</f>
        <v>1141</v>
      </c>
      <c r="O41" s="772">
        <f>'BCE Inc. Seg Info HIST p5'!O49</f>
        <v>884</v>
      </c>
      <c r="P41" s="772">
        <f>'BCE Inc. Seg Info HIST p5'!P49</f>
        <v>880</v>
      </c>
      <c r="Q41" s="763">
        <f>'BCE Inc. Seg Info HIST p5'!Q49</f>
        <v>707</v>
      </c>
      <c r="R41" s="374"/>
      <c r="S41" s="361" t="b">
        <f t="shared" si="1"/>
        <v>1</v>
      </c>
      <c r="T41" s="361" t="b">
        <f t="shared" si="2"/>
        <v>1</v>
      </c>
    </row>
    <row r="42" spans="1:24" s="379" customFormat="1" ht="22.5" customHeight="1">
      <c r="C42" s="790" t="s">
        <v>109</v>
      </c>
      <c r="D42" s="790"/>
      <c r="E42" s="791" t="e">
        <f>'BCE Inc. Seg Info HIST p5'!E50</f>
        <v>#VALUE!</v>
      </c>
      <c r="F42" s="791"/>
      <c r="G42" s="471" t="e">
        <f>'BCE Inc. Seg Info HIST p5'!G50</f>
        <v>#VALUE!</v>
      </c>
      <c r="H42" s="792">
        <v>0.34077478660538413</v>
      </c>
      <c r="I42" s="792">
        <v>0.30383973288814692</v>
      </c>
      <c r="J42" s="792">
        <f>'BCE Inc. Seg Info HIST p5'!J50</f>
        <v>0.22834384334550281</v>
      </c>
      <c r="K42" s="792" t="e">
        <f>'BCE Inc. Seg Info HIST p5'!K50</f>
        <v>#DIV/0!</v>
      </c>
      <c r="L42" s="792">
        <f>'BCE Inc. Seg Info HIST p5'!L50</f>
        <v>0.29660042699950728</v>
      </c>
      <c r="M42" s="792" t="e">
        <f>'BCE Inc. Seg Info HIST p5'!M50</f>
        <v>#DIV/0!</v>
      </c>
      <c r="N42" s="792">
        <f>'BCE Inc. Seg Info HIST p5'!N50</f>
        <v>0.37057486196817147</v>
      </c>
      <c r="O42" s="792">
        <f>'BCE Inc. Seg Info HIST p5'!O50</f>
        <v>0.29320066334991707</v>
      </c>
      <c r="P42" s="792">
        <f>'BCE Inc. Seg Info HIST p5'!P50</f>
        <v>0.29304029304029305</v>
      </c>
      <c r="Q42" s="793">
        <f>'BCE Inc. Seg Info HIST p5'!Q50</f>
        <v>0.22947095098993833</v>
      </c>
      <c r="R42" s="380"/>
      <c r="S42" s="361"/>
      <c r="T42" s="361"/>
    </row>
    <row r="43" spans="1:24" s="373" customFormat="1" ht="24.95" customHeight="1">
      <c r="B43" s="381"/>
      <c r="C43" s="756" t="s">
        <v>226</v>
      </c>
      <c r="D43" s="756"/>
      <c r="E43" s="512"/>
      <c r="F43" s="512"/>
      <c r="G43" s="512"/>
      <c r="H43" s="512"/>
      <c r="I43" s="512"/>
      <c r="J43" s="512"/>
      <c r="K43" s="756"/>
      <c r="L43" s="512"/>
      <c r="M43" s="512"/>
      <c r="N43" s="512"/>
      <c r="O43" s="512"/>
      <c r="P43" s="512"/>
      <c r="Q43" s="794"/>
      <c r="S43" s="361" t="b">
        <f t="shared" si="1"/>
        <v>1</v>
      </c>
      <c r="T43" s="361" t="b">
        <f t="shared" si="2"/>
        <v>1</v>
      </c>
    </row>
    <row r="44" spans="1:24" s="361" customFormat="1" ht="24.6" customHeight="1">
      <c r="C44" s="426" t="s">
        <v>197</v>
      </c>
      <c r="D44" s="426"/>
      <c r="E44" s="814">
        <v>201762</v>
      </c>
      <c r="F44" s="789"/>
      <c r="G44" s="814">
        <f>E44-H44-I44-J44</f>
        <v>63465.865849099995</v>
      </c>
      <c r="H44" s="803">
        <v>89652</v>
      </c>
      <c r="I44" s="803">
        <v>22619.999999999996</v>
      </c>
      <c r="J44" s="803">
        <v>26024.134150900001</v>
      </c>
      <c r="K44" s="428"/>
      <c r="L44" s="803">
        <v>152285</v>
      </c>
      <c r="M44" s="815"/>
      <c r="N44" s="803">
        <v>47618</v>
      </c>
      <c r="O44" s="803">
        <v>65779</v>
      </c>
      <c r="P44" s="815">
        <v>17680</v>
      </c>
      <c r="Q44" s="804">
        <v>21208</v>
      </c>
      <c r="S44" s="361" t="b">
        <f t="shared" si="1"/>
        <v>1</v>
      </c>
      <c r="T44" s="361" t="b">
        <f t="shared" si="2"/>
        <v>1</v>
      </c>
    </row>
    <row r="45" spans="1:24" s="379" customFormat="1" ht="24.6" customHeight="1">
      <c r="C45" s="426" t="s">
        <v>267</v>
      </c>
      <c r="D45" s="425"/>
      <c r="E45" s="795">
        <v>4258570</v>
      </c>
      <c r="F45" s="798"/>
      <c r="G45" s="795">
        <f>E45</f>
        <v>4258570</v>
      </c>
      <c r="H45" s="797">
        <v>4067038.85751</v>
      </c>
      <c r="I45" s="797">
        <v>3977386.85751</v>
      </c>
      <c r="J45" s="797">
        <v>3954766.85751</v>
      </c>
      <c r="K45" s="798"/>
      <c r="L45" s="797">
        <v>3861652.7233591001</v>
      </c>
      <c r="M45" s="798"/>
      <c r="N45" s="797">
        <v>3861652.7233591001</v>
      </c>
      <c r="O45" s="797">
        <v>3814034.6467358</v>
      </c>
      <c r="P45" s="798">
        <v>3748255.6467358</v>
      </c>
      <c r="Q45" s="799">
        <v>3730576</v>
      </c>
      <c r="S45" s="361"/>
      <c r="T45" s="361"/>
    </row>
    <row r="46" spans="1:24" s="373" customFormat="1" ht="24.95" customHeight="1">
      <c r="C46" s="756" t="s">
        <v>227</v>
      </c>
      <c r="D46" s="756"/>
      <c r="E46" s="756"/>
      <c r="F46" s="800"/>
      <c r="G46" s="801"/>
      <c r="H46" s="512"/>
      <c r="I46" s="512"/>
      <c r="J46" s="512"/>
      <c r="K46" s="756"/>
      <c r="L46" s="512"/>
      <c r="M46" s="512"/>
      <c r="N46" s="512"/>
      <c r="O46" s="512"/>
      <c r="P46" s="512"/>
      <c r="Q46" s="757"/>
      <c r="S46" s="361" t="b">
        <f t="shared" si="1"/>
        <v>1</v>
      </c>
      <c r="T46" s="361" t="b">
        <f t="shared" si="2"/>
        <v>1</v>
      </c>
    </row>
    <row r="47" spans="1:24" s="361" customFormat="1" ht="24.6" customHeight="1">
      <c r="C47" s="426" t="s">
        <v>245</v>
      </c>
      <c r="D47" s="425"/>
      <c r="E47" s="795">
        <v>5148</v>
      </c>
      <c r="F47" s="796"/>
      <c r="G47" s="795">
        <f>E47-H47-I47-J47</f>
        <v>14183</v>
      </c>
      <c r="H47" s="797">
        <v>10853</v>
      </c>
      <c r="I47" s="797">
        <v>-11527</v>
      </c>
      <c r="J47" s="797">
        <v>-8361</v>
      </c>
      <c r="K47" s="430"/>
      <c r="L47" s="797">
        <v>2530</v>
      </c>
      <c r="M47" s="798"/>
      <c r="N47" s="797">
        <v>6049</v>
      </c>
      <c r="O47" s="797">
        <v>10521</v>
      </c>
      <c r="P47" s="799">
        <v>-4928</v>
      </c>
      <c r="Q47" s="799">
        <v>-9112</v>
      </c>
      <c r="S47" s="361" t="b">
        <f t="shared" si="1"/>
        <v>1</v>
      </c>
      <c r="T47" s="361" t="b">
        <f t="shared" si="2"/>
        <v>1</v>
      </c>
    </row>
    <row r="48" spans="1:24" s="361" customFormat="1" ht="24.6" customHeight="1">
      <c r="C48" s="426" t="s">
        <v>255</v>
      </c>
      <c r="D48" s="425"/>
      <c r="E48" s="795">
        <v>94400</v>
      </c>
      <c r="F48" s="798"/>
      <c r="G48" s="795">
        <f>E48-H48-I48-J48</f>
        <v>40209</v>
      </c>
      <c r="H48" s="797">
        <v>38093</v>
      </c>
      <c r="I48" s="797">
        <v>3838</v>
      </c>
      <c r="J48" s="797">
        <v>12260</v>
      </c>
      <c r="K48" s="430"/>
      <c r="L48" s="797">
        <v>76068</v>
      </c>
      <c r="M48" s="798"/>
      <c r="N48" s="797">
        <v>29191</v>
      </c>
      <c r="O48" s="797">
        <v>31641</v>
      </c>
      <c r="P48" s="799">
        <v>4540</v>
      </c>
      <c r="Q48" s="799">
        <v>10696</v>
      </c>
      <c r="S48" s="361" t="b">
        <f t="shared" si="1"/>
        <v>1</v>
      </c>
      <c r="T48" s="361" t="b">
        <f t="shared" si="2"/>
        <v>1</v>
      </c>
    </row>
    <row r="49" spans="1:20" s="361" customFormat="1" ht="24.6" customHeight="1">
      <c r="C49" s="426" t="s">
        <v>172</v>
      </c>
      <c r="D49" s="425"/>
      <c r="E49" s="802">
        <v>-89252</v>
      </c>
      <c r="F49" s="430"/>
      <c r="G49" s="796">
        <f>E49-H49-I49-J49</f>
        <v>-26026</v>
      </c>
      <c r="H49" s="799">
        <v>-27240</v>
      </c>
      <c r="I49" s="803">
        <v>-15365</v>
      </c>
      <c r="J49" s="803">
        <v>-20621</v>
      </c>
      <c r="K49" s="428"/>
      <c r="L49" s="799">
        <v>-73538</v>
      </c>
      <c r="M49" s="798"/>
      <c r="N49" s="799">
        <v>-23142</v>
      </c>
      <c r="O49" s="799">
        <v>-21120</v>
      </c>
      <c r="P49" s="799">
        <v>-9468</v>
      </c>
      <c r="Q49" s="804">
        <v>-19808</v>
      </c>
      <c r="S49" s="361" t="b">
        <f t="shared" si="1"/>
        <v>1</v>
      </c>
      <c r="T49" s="361" t="b">
        <f t="shared" si="2"/>
        <v>1</v>
      </c>
    </row>
    <row r="50" spans="1:20" s="361" customFormat="1" ht="24.95" customHeight="1">
      <c r="C50" s="426" t="s">
        <v>268</v>
      </c>
      <c r="D50" s="425"/>
      <c r="E50" s="805">
        <f>SUM(E51:E52)</f>
        <v>2751498</v>
      </c>
      <c r="F50" s="430"/>
      <c r="G50" s="806">
        <f>E50</f>
        <v>2751498</v>
      </c>
      <c r="H50" s="799">
        <v>2734999.5638286001</v>
      </c>
      <c r="I50" s="803">
        <v>2724147.1380113</v>
      </c>
      <c r="J50" s="803">
        <v>2735674.1380113</v>
      </c>
      <c r="K50" s="428"/>
      <c r="L50" s="799">
        <v>2735010.1380113</v>
      </c>
      <c r="M50" s="798"/>
      <c r="N50" s="799">
        <v>2735010.1380113</v>
      </c>
      <c r="O50" s="799">
        <v>2728961.1380113</v>
      </c>
      <c r="P50" s="799">
        <v>2718440.1380113</v>
      </c>
      <c r="Q50" s="804">
        <v>2723368</v>
      </c>
    </row>
    <row r="51" spans="1:20" s="361" customFormat="1" ht="24.95" customHeight="1">
      <c r="C51" s="426" t="s">
        <v>269</v>
      </c>
      <c r="D51" s="425"/>
      <c r="E51" s="795">
        <v>1988181</v>
      </c>
      <c r="F51" s="430"/>
      <c r="G51" s="806">
        <f>E51</f>
        <v>1988181</v>
      </c>
      <c r="H51" s="797">
        <v>1945656.5638287</v>
      </c>
      <c r="I51" s="803">
        <v>1907564.1380113999</v>
      </c>
      <c r="J51" s="803">
        <v>1903726.1380113999</v>
      </c>
      <c r="K51" s="428"/>
      <c r="L51" s="797">
        <v>1882441.1380113999</v>
      </c>
      <c r="M51" s="798"/>
      <c r="N51" s="797">
        <v>1882441.1380113999</v>
      </c>
      <c r="O51" s="797">
        <v>1853250.1380113999</v>
      </c>
      <c r="P51" s="799">
        <v>1821609.1380113999</v>
      </c>
      <c r="Q51" s="804">
        <v>1817069</v>
      </c>
    </row>
    <row r="52" spans="1:20" s="361" customFormat="1" ht="24.95" customHeight="1">
      <c r="C52" s="426" t="s">
        <v>172</v>
      </c>
      <c r="D52" s="425"/>
      <c r="E52" s="796">
        <v>763317</v>
      </c>
      <c r="F52" s="430"/>
      <c r="G52" s="807">
        <f>E52</f>
        <v>763317</v>
      </c>
      <c r="H52" s="797">
        <v>789342.9999999</v>
      </c>
      <c r="I52" s="803">
        <v>816582.9999999</v>
      </c>
      <c r="J52" s="803">
        <v>831947.9999999</v>
      </c>
      <c r="K52" s="428"/>
      <c r="L52" s="797">
        <v>852568.9999999</v>
      </c>
      <c r="M52" s="798"/>
      <c r="N52" s="797">
        <v>852568.9999999</v>
      </c>
      <c r="O52" s="797">
        <v>875710.9999999</v>
      </c>
      <c r="P52" s="799">
        <v>896830.9999999</v>
      </c>
      <c r="Q52" s="804">
        <v>906299</v>
      </c>
    </row>
    <row r="53" spans="1:20" s="373" customFormat="1" ht="24.6" customHeight="1">
      <c r="A53" s="382"/>
      <c r="B53" s="382"/>
      <c r="C53" s="808" t="s">
        <v>228</v>
      </c>
      <c r="D53" s="808"/>
      <c r="E53" s="808"/>
      <c r="F53" s="756"/>
      <c r="G53" s="512"/>
      <c r="H53" s="809"/>
      <c r="I53" s="512"/>
      <c r="J53" s="512"/>
      <c r="K53" s="756"/>
      <c r="L53" s="512"/>
      <c r="M53" s="512"/>
      <c r="N53" s="512"/>
      <c r="O53" s="512"/>
      <c r="P53" s="512"/>
      <c r="Q53" s="810"/>
      <c r="S53" s="361" t="b">
        <f t="shared" si="1"/>
        <v>1</v>
      </c>
      <c r="T53" s="361" t="b">
        <f t="shared" si="2"/>
        <v>1</v>
      </c>
    </row>
    <row r="54" spans="1:20" s="361" customFormat="1" ht="24.6" customHeight="1">
      <c r="C54" s="811" t="s">
        <v>182</v>
      </c>
      <c r="D54" s="532"/>
      <c r="E54" s="812">
        <v>-175788</v>
      </c>
      <c r="F54" s="796"/>
      <c r="G54" s="795">
        <f>E54-H54-I54-J54</f>
        <v>-37878</v>
      </c>
      <c r="H54" s="773">
        <v>-42853</v>
      </c>
      <c r="I54" s="773">
        <v>-52712</v>
      </c>
      <c r="J54" s="773">
        <v>-42345</v>
      </c>
      <c r="K54" s="813"/>
      <c r="L54" s="773">
        <v>-185327</v>
      </c>
      <c r="M54" s="773"/>
      <c r="N54" s="773">
        <v>-40211</v>
      </c>
      <c r="O54" s="773">
        <v>-42755</v>
      </c>
      <c r="P54" s="773">
        <v>-51292</v>
      </c>
      <c r="Q54" s="773">
        <v>-51069</v>
      </c>
      <c r="S54" s="361" t="b">
        <f t="shared" si="1"/>
        <v>1</v>
      </c>
      <c r="T54" s="361" t="b">
        <f t="shared" si="2"/>
        <v>1</v>
      </c>
    </row>
    <row r="55" spans="1:20" s="361" customFormat="1" ht="26.25" customHeight="1">
      <c r="C55" s="811" t="s">
        <v>270</v>
      </c>
      <c r="D55" s="532"/>
      <c r="E55" s="812">
        <v>2190771</v>
      </c>
      <c r="F55" s="798"/>
      <c r="G55" s="812">
        <f>E55</f>
        <v>2190771</v>
      </c>
      <c r="H55" s="773">
        <v>2164151</v>
      </c>
      <c r="I55" s="773">
        <v>2207004</v>
      </c>
      <c r="J55" s="773">
        <v>2259716</v>
      </c>
      <c r="K55" s="813"/>
      <c r="L55" s="773">
        <v>2298605</v>
      </c>
      <c r="M55" s="773"/>
      <c r="N55" s="773">
        <v>2298605</v>
      </c>
      <c r="O55" s="773">
        <v>2338816.0000001001</v>
      </c>
      <c r="P55" s="773">
        <v>2381571.0000001001</v>
      </c>
      <c r="Q55" s="773">
        <v>2432863</v>
      </c>
    </row>
    <row r="56" spans="1:20" ht="15" customHeight="1">
      <c r="D56" s="363"/>
      <c r="E56" s="363"/>
      <c r="F56" s="363"/>
      <c r="G56" s="363"/>
      <c r="H56" s="363"/>
      <c r="I56" s="363"/>
      <c r="J56" s="400"/>
      <c r="K56" s="363"/>
      <c r="L56" s="363"/>
      <c r="M56" s="363"/>
      <c r="N56" s="363"/>
      <c r="O56" s="363"/>
      <c r="P56" s="363"/>
      <c r="Q56" s="400"/>
    </row>
    <row r="57" spans="1:20" ht="24.75" customHeight="1">
      <c r="C57" s="535" t="s">
        <v>187</v>
      </c>
      <c r="D57" s="1443" t="s">
        <v>271</v>
      </c>
      <c r="E57" s="1443"/>
      <c r="F57" s="1443"/>
      <c r="G57" s="1443"/>
      <c r="H57" s="1443"/>
      <c r="I57" s="1443"/>
      <c r="J57" s="1443"/>
      <c r="K57" s="1443"/>
      <c r="L57" s="1443"/>
      <c r="M57" s="1443"/>
      <c r="N57" s="1443"/>
      <c r="O57" s="1443"/>
      <c r="P57" s="1443"/>
      <c r="Q57" s="1443"/>
    </row>
    <row r="58" spans="1:20" ht="40.5" customHeight="1">
      <c r="C58" s="535" t="s">
        <v>243</v>
      </c>
      <c r="D58" s="1443" t="s">
        <v>254</v>
      </c>
      <c r="E58" s="1443"/>
      <c r="F58" s="1443"/>
      <c r="G58" s="1443"/>
      <c r="H58" s="1443"/>
      <c r="I58" s="1443"/>
      <c r="J58" s="1443"/>
      <c r="K58" s="1443"/>
      <c r="L58" s="1443"/>
      <c r="M58" s="1443"/>
      <c r="N58" s="1443"/>
      <c r="O58" s="1443"/>
      <c r="P58" s="1443"/>
      <c r="Q58" s="1443"/>
    </row>
    <row r="59" spans="1:20" ht="15" customHeight="1">
      <c r="C59" s="384"/>
      <c r="D59" s="1442"/>
      <c r="E59" s="1442"/>
      <c r="F59" s="1442"/>
      <c r="G59" s="1442"/>
      <c r="H59" s="1442"/>
      <c r="I59" s="1442"/>
      <c r="J59" s="1442"/>
      <c r="K59" s="1442"/>
      <c r="L59" s="1442"/>
      <c r="M59" s="1442"/>
      <c r="N59" s="1442"/>
      <c r="O59" s="1442"/>
      <c r="P59" s="1442"/>
      <c r="Q59" s="1442"/>
    </row>
    <row r="60" spans="1:20" ht="15" customHeight="1">
      <c r="C60" s="385"/>
      <c r="D60" s="1442"/>
      <c r="E60" s="1442"/>
      <c r="F60" s="1442"/>
      <c r="G60" s="1442"/>
      <c r="H60" s="1442"/>
      <c r="I60" s="1442"/>
      <c r="J60" s="1442"/>
      <c r="K60" s="1442"/>
      <c r="L60" s="1442"/>
      <c r="M60" s="1442"/>
      <c r="N60" s="1442"/>
      <c r="O60" s="1442"/>
      <c r="P60" s="1442"/>
      <c r="Q60" s="1442"/>
    </row>
    <row r="61" spans="1:20" ht="15" customHeight="1">
      <c r="C61" s="385"/>
      <c r="D61" s="385"/>
      <c r="E61" s="383"/>
      <c r="F61" s="383"/>
      <c r="G61" s="383"/>
      <c r="H61" s="383"/>
      <c r="I61" s="383"/>
    </row>
    <row r="62" spans="1:20" ht="15" customHeight="1">
      <c r="C62" s="25"/>
      <c r="D62" s="25"/>
    </row>
    <row r="63" spans="1:20" ht="15" customHeight="1">
      <c r="C63" s="25"/>
      <c r="D63" s="25"/>
    </row>
    <row r="64" spans="1:20" ht="15" customHeight="1"/>
    <row r="65" spans="4:17" ht="15" customHeight="1"/>
    <row r="66" spans="4:17" ht="25.5">
      <c r="D66" s="523" t="s">
        <v>157</v>
      </c>
      <c r="E66" s="523" t="e">
        <f>SUM(E24:E26)=E27</f>
        <v>#VALUE!</v>
      </c>
      <c r="F66" s="523"/>
      <c r="G66" s="523"/>
      <c r="H66" s="523" t="b">
        <f>SUM(H24:H26)=H27</f>
        <v>1</v>
      </c>
      <c r="I66" s="523" t="b">
        <f>SUM(I24:I26)=I27</f>
        <v>1</v>
      </c>
      <c r="J66" s="523" t="b">
        <f t="shared" ref="J66:Q66" si="3">SUM(J24:J26)=J27</f>
        <v>1</v>
      </c>
      <c r="K66" s="523" t="b">
        <f t="shared" si="3"/>
        <v>1</v>
      </c>
      <c r="L66" s="533" t="b">
        <f t="shared" si="3"/>
        <v>1</v>
      </c>
      <c r="M66" s="523" t="b">
        <f t="shared" si="3"/>
        <v>1</v>
      </c>
      <c r="N66" s="523" t="b">
        <f t="shared" si="3"/>
        <v>1</v>
      </c>
      <c r="O66" s="523" t="b">
        <f t="shared" si="3"/>
        <v>1</v>
      </c>
      <c r="P66" s="523" t="b">
        <f t="shared" si="3"/>
        <v>1</v>
      </c>
      <c r="Q66" s="523" t="b">
        <f t="shared" si="3"/>
        <v>1</v>
      </c>
    </row>
    <row r="67" spans="4:17" ht="25.5">
      <c r="D67" s="523" t="s">
        <v>216</v>
      </c>
      <c r="E67" s="523" t="e">
        <f>(E27+E28)=E29</f>
        <v>#VALUE!</v>
      </c>
      <c r="F67" s="523"/>
      <c r="G67" s="523"/>
      <c r="H67" s="523" t="b">
        <f>(H27+H28)=H29</f>
        <v>1</v>
      </c>
      <c r="I67" s="523" t="b">
        <f>(I27+I28)=I29</f>
        <v>1</v>
      </c>
      <c r="J67" s="523" t="b">
        <f t="shared" ref="J67:Q67" si="4">(J27+J28)=J29</f>
        <v>1</v>
      </c>
      <c r="K67" s="523" t="b">
        <f t="shared" si="4"/>
        <v>1</v>
      </c>
      <c r="L67" s="523" t="b">
        <f t="shared" si="4"/>
        <v>1</v>
      </c>
      <c r="M67" s="523" t="b">
        <f t="shared" si="4"/>
        <v>1</v>
      </c>
      <c r="N67" s="523" t="b">
        <f t="shared" si="4"/>
        <v>1</v>
      </c>
      <c r="O67" s="523" t="b">
        <f t="shared" si="4"/>
        <v>1</v>
      </c>
      <c r="P67" s="523" t="b">
        <f t="shared" si="4"/>
        <v>1</v>
      </c>
      <c r="Q67" s="523" t="b">
        <f t="shared" si="4"/>
        <v>1</v>
      </c>
    </row>
    <row r="68" spans="4:17" ht="25.5">
      <c r="D68" s="523" t="s">
        <v>159</v>
      </c>
      <c r="E68" s="523" t="e">
        <f>(E30+E31)=E32</f>
        <v>#VALUE!</v>
      </c>
      <c r="F68" s="523"/>
      <c r="G68" s="523"/>
      <c r="H68" s="523" t="b">
        <f>(H30+H31)=H32</f>
        <v>1</v>
      </c>
      <c r="I68" s="523" t="b">
        <f>(I30+I31)=I32</f>
        <v>1</v>
      </c>
      <c r="J68" s="523" t="b">
        <f t="shared" ref="J68:Q68" si="5">(J30+J31)=J32</f>
        <v>1</v>
      </c>
      <c r="K68" s="523" t="b">
        <f t="shared" si="5"/>
        <v>1</v>
      </c>
      <c r="L68" s="523" t="b">
        <f t="shared" si="5"/>
        <v>1</v>
      </c>
      <c r="M68" s="523" t="b">
        <f t="shared" si="5"/>
        <v>1</v>
      </c>
      <c r="N68" s="523" t="b">
        <f t="shared" si="5"/>
        <v>1</v>
      </c>
      <c r="O68" s="523" t="b">
        <f t="shared" si="5"/>
        <v>1</v>
      </c>
      <c r="P68" s="523" t="b">
        <f t="shared" si="5"/>
        <v>1</v>
      </c>
      <c r="Q68" s="523" t="b">
        <f t="shared" si="5"/>
        <v>1</v>
      </c>
    </row>
    <row r="69" spans="4:17" ht="25.5">
      <c r="D69" s="523" t="s">
        <v>152</v>
      </c>
      <c r="E69" s="523" t="e">
        <f>(E27+E32)=E35</f>
        <v>#VALUE!</v>
      </c>
      <c r="F69" s="523"/>
      <c r="G69" s="523"/>
      <c r="H69" s="523" t="b">
        <f>(H27+H32)=H35</f>
        <v>1</v>
      </c>
      <c r="I69" s="523" t="b">
        <f>(I27+I32)=I35</f>
        <v>1</v>
      </c>
      <c r="J69" s="523" t="b">
        <f t="shared" ref="J69:Q69" si="6">(J27+J32)=J35</f>
        <v>1</v>
      </c>
      <c r="K69" s="523" t="b">
        <f t="shared" si="6"/>
        <v>1</v>
      </c>
      <c r="L69" s="523" t="b">
        <f t="shared" si="6"/>
        <v>1</v>
      </c>
      <c r="M69" s="523" t="b">
        <f t="shared" si="6"/>
        <v>1</v>
      </c>
      <c r="N69" s="523" t="b">
        <f t="shared" si="6"/>
        <v>1</v>
      </c>
      <c r="O69" s="523" t="b">
        <f t="shared" si="6"/>
        <v>1</v>
      </c>
      <c r="P69" s="523" t="b">
        <f t="shared" si="6"/>
        <v>1</v>
      </c>
      <c r="Q69" s="523" t="b">
        <f t="shared" si="6"/>
        <v>1</v>
      </c>
    </row>
    <row r="70" spans="4:17" ht="25.5">
      <c r="D70" s="523" t="s">
        <v>151</v>
      </c>
      <c r="E70" s="523" t="e">
        <f>(E29+E34)=E36</f>
        <v>#VALUE!</v>
      </c>
      <c r="H70" s="523" t="b">
        <f>(H29+H34)=H36</f>
        <v>1</v>
      </c>
      <c r="I70" s="523" t="b">
        <f>(I29+I34)=I36</f>
        <v>1</v>
      </c>
      <c r="J70" s="523" t="b">
        <f t="shared" ref="J70:Q70" si="7">(J29+J34)=J36</f>
        <v>1</v>
      </c>
      <c r="K70" s="523" t="b">
        <f t="shared" si="7"/>
        <v>1</v>
      </c>
      <c r="L70" s="523" t="b">
        <f t="shared" si="7"/>
        <v>1</v>
      </c>
      <c r="M70" s="523" t="b">
        <f t="shared" si="7"/>
        <v>1</v>
      </c>
      <c r="N70" s="523" t="b">
        <f t="shared" si="7"/>
        <v>1</v>
      </c>
      <c r="O70" s="523" t="b">
        <f t="shared" si="7"/>
        <v>1</v>
      </c>
      <c r="P70" s="523" t="b">
        <f t="shared" si="7"/>
        <v>1</v>
      </c>
      <c r="Q70" s="523" t="b">
        <f t="shared" si="7"/>
        <v>1</v>
      </c>
    </row>
    <row r="71" spans="4:17" ht="25.5">
      <c r="D71" s="523" t="s">
        <v>77</v>
      </c>
      <c r="E71" s="523" t="e">
        <f>(E36+E37)=E38</f>
        <v>#VALUE!</v>
      </c>
      <c r="H71" s="523" t="b">
        <f>(H36+H37)=H38</f>
        <v>1</v>
      </c>
      <c r="I71" s="523" t="b">
        <f>(I36+I37)=I38</f>
        <v>1</v>
      </c>
      <c r="J71" s="523" t="b">
        <f t="shared" ref="J71:Q71" si="8">(J36+J37)=J38</f>
        <v>1</v>
      </c>
      <c r="K71" s="523" t="b">
        <f t="shared" si="8"/>
        <v>1</v>
      </c>
      <c r="L71" s="523" t="b">
        <f t="shared" si="8"/>
        <v>1</v>
      </c>
      <c r="M71" s="523" t="b">
        <f t="shared" si="8"/>
        <v>1</v>
      </c>
      <c r="N71" s="523" t="b">
        <f t="shared" si="8"/>
        <v>1</v>
      </c>
      <c r="O71" s="523" t="b">
        <f t="shared" si="8"/>
        <v>1</v>
      </c>
      <c r="P71" s="523" t="b">
        <f t="shared" si="8"/>
        <v>1</v>
      </c>
      <c r="Q71" s="523" t="b">
        <f t="shared" si="8"/>
        <v>1</v>
      </c>
    </row>
    <row r="72" spans="4:17" ht="15" customHeight="1"/>
    <row r="73" spans="4:17" ht="15" customHeight="1"/>
    <row r="74" spans="4:17" ht="15" customHeight="1"/>
    <row r="75" spans="4:17" ht="15" customHeight="1"/>
    <row r="76" spans="4:17" ht="15" customHeight="1"/>
    <row r="77" spans="4:17" ht="15" customHeight="1"/>
    <row r="78" spans="4:17" ht="15" customHeight="1"/>
    <row r="79" spans="4:17" ht="15" customHeight="1"/>
    <row r="80" spans="4:17"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sheetData>
  <mergeCells count="3">
    <mergeCell ref="D59:Q60"/>
    <mergeCell ref="D57:Q57"/>
    <mergeCell ref="D58:Q58"/>
  </mergeCells>
  <printOptions horizontalCentered="1"/>
  <pageMargins left="0.51181102362204722" right="0.51181102362204722" top="0.51181102362204722" bottom="0.51181102362204722" header="0.51181102362204722" footer="0.51181102362204722"/>
  <pageSetup scale="40" firstPageNumber="2" orientation="landscape" useFirstPageNumber="1" r:id="rId1"/>
  <headerFooter>
    <oddFooter>&amp;R&amp;"Helvetica,Regular"&amp;17BCE Supplementary Financial Information - Fourth Quarter 2022 Page 9</oddFooter>
  </headerFooter>
  <colBreaks count="1" manualBreakCount="1">
    <brk id="17" max="1048575" man="1"/>
  </colBreaks>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31745" r:id="rId6" name="FPMExcelClientSheetOptionstb1">
          <controlPr defaultSize="0" autoLine="0" r:id="rId7">
            <anchor moveWithCells="1" sizeWithCells="1">
              <from>
                <xdr:col>0</xdr:col>
                <xdr:colOff>0</xdr:colOff>
                <xdr:row>15</xdr:row>
                <xdr:rowOff>0</xdr:rowOff>
              </from>
              <to>
                <xdr:col>0</xdr:col>
                <xdr:colOff>9525</xdr:colOff>
                <xdr:row>15</xdr:row>
                <xdr:rowOff>0</xdr:rowOff>
              </to>
            </anchor>
          </controlPr>
        </control>
      </mc:Choice>
      <mc:Fallback>
        <control shapeId="31745" r:id="rId6" name="FPMExcelClientSheetOptionstb1"/>
      </mc:Fallback>
    </mc:AlternateContent>
  </control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dimension ref="A1:F41"/>
  <sheetViews>
    <sheetView showGridLines="0" view="pageBreakPreview" zoomScale="85" zoomScaleNormal="70" zoomScaleSheetLayoutView="85" zoomScalePageLayoutView="62" workbookViewId="0"/>
  </sheetViews>
  <sheetFormatPr defaultColWidth="9.140625" defaultRowHeight="18"/>
  <cols>
    <col min="1" max="1" width="3.7109375" style="221" customWidth="1"/>
    <col min="2" max="2" width="185.7109375" style="221" customWidth="1"/>
    <col min="3" max="3" width="21.5703125" style="221" customWidth="1"/>
    <col min="4" max="4" width="20.7109375" style="221" customWidth="1"/>
    <col min="5" max="5" width="2" style="221" customWidth="1"/>
    <col min="6" max="6" width="17.5703125" style="220" customWidth="1"/>
    <col min="7" max="16384" width="9.140625" style="247"/>
  </cols>
  <sheetData>
    <row r="1" spans="1:6" ht="30">
      <c r="A1" s="550"/>
      <c r="B1" s="550"/>
      <c r="C1" s="1025"/>
      <c r="D1" s="557"/>
      <c r="E1" s="557"/>
      <c r="F1" s="39" t="s">
        <v>302</v>
      </c>
    </row>
    <row r="2" spans="1:6" ht="32.25" customHeight="1" thickBot="1">
      <c r="A2" s="550"/>
      <c r="B2" s="550"/>
      <c r="C2" s="552"/>
      <c r="D2" s="552"/>
      <c r="E2" s="552"/>
      <c r="F2" s="550"/>
    </row>
    <row r="3" spans="1:6" s="1023" customFormat="1" ht="47.25" customHeight="1" thickTop="1">
      <c r="A3" s="904" t="s">
        <v>63</v>
      </c>
      <c r="B3" s="862"/>
      <c r="C3" s="903" t="s">
        <v>339</v>
      </c>
      <c r="D3" s="907" t="s">
        <v>338</v>
      </c>
      <c r="E3" s="906"/>
      <c r="F3" s="906" t="s">
        <v>23</v>
      </c>
    </row>
    <row r="4" spans="1:6" s="1023" customFormat="1" ht="26.25">
      <c r="A4" s="808" t="s">
        <v>377</v>
      </c>
      <c r="B4" s="916"/>
      <c r="C4" s="1026"/>
      <c r="D4" s="808"/>
      <c r="E4" s="808"/>
      <c r="F4" s="809"/>
    </row>
    <row r="5" spans="1:6" s="1023" customFormat="1" ht="23.25">
      <c r="A5" s="426" t="s">
        <v>195</v>
      </c>
      <c r="B5" s="426"/>
      <c r="C5" s="1030">
        <v>468585</v>
      </c>
      <c r="D5" s="1028">
        <v>507439</v>
      </c>
      <c r="E5" s="1028"/>
      <c r="F5" s="1029">
        <v>-7.6568809255890852E-2</v>
      </c>
    </row>
    <row r="6" spans="1:6" s="1023" customFormat="1" ht="23.25">
      <c r="A6" s="878" t="s">
        <v>188</v>
      </c>
      <c r="B6" s="878"/>
      <c r="C6" s="1031">
        <v>320250</v>
      </c>
      <c r="D6" s="1028">
        <v>366874</v>
      </c>
      <c r="E6" s="1028"/>
      <c r="F6" s="1029">
        <v>-0.12708450312641398</v>
      </c>
    </row>
    <row r="7" spans="1:6" s="1023" customFormat="1" ht="23.25">
      <c r="A7" s="879" t="s">
        <v>189</v>
      </c>
      <c r="B7" s="879"/>
      <c r="C7" s="1033">
        <v>148335</v>
      </c>
      <c r="D7" s="1032">
        <v>140565</v>
      </c>
      <c r="E7" s="1032"/>
      <c r="F7" s="1034">
        <v>5.5276918151744743E-2</v>
      </c>
    </row>
    <row r="8" spans="1:6" s="1023" customFormat="1" ht="23.25">
      <c r="A8" s="426" t="s">
        <v>357</v>
      </c>
      <c r="B8" s="426"/>
      <c r="C8" s="1387">
        <v>-596</v>
      </c>
      <c r="D8" s="1035">
        <v>25208</v>
      </c>
      <c r="E8" s="1035"/>
      <c r="F8" s="1029" t="s">
        <v>362</v>
      </c>
    </row>
    <row r="9" spans="1:6" s="1023" customFormat="1" ht="23.25" customHeight="1">
      <c r="A9" s="878" t="s">
        <v>188</v>
      </c>
      <c r="B9" s="878"/>
      <c r="C9" s="1388">
        <v>-9598</v>
      </c>
      <c r="D9" s="1035">
        <v>45247</v>
      </c>
      <c r="E9" s="1035"/>
      <c r="F9" s="1029" t="s">
        <v>362</v>
      </c>
    </row>
    <row r="10" spans="1:6" s="1023" customFormat="1" ht="23.25">
      <c r="A10" s="879" t="s">
        <v>189</v>
      </c>
      <c r="B10" s="1036"/>
      <c r="C10" s="1038">
        <v>9002</v>
      </c>
      <c r="D10" s="1037">
        <v>-20039</v>
      </c>
      <c r="E10" s="1037"/>
      <c r="F10" s="1034" t="s">
        <v>362</v>
      </c>
    </row>
    <row r="11" spans="1:6" s="1023" customFormat="1" ht="27.75">
      <c r="A11" s="426" t="s">
        <v>378</v>
      </c>
      <c r="B11" s="426"/>
      <c r="C11" s="1040">
        <v>10287978</v>
      </c>
      <c r="D11" s="1035">
        <v>10206452</v>
      </c>
      <c r="E11" s="1035"/>
      <c r="F11" s="1029">
        <v>7.9876924909851148E-3</v>
      </c>
    </row>
    <row r="12" spans="1:6" s="1023" customFormat="1" ht="25.5" customHeight="1">
      <c r="A12" s="860" t="s">
        <v>188</v>
      </c>
      <c r="B12" s="860"/>
      <c r="C12" s="1031">
        <v>9520838</v>
      </c>
      <c r="D12" s="1035">
        <v>9362275</v>
      </c>
      <c r="E12" s="1035"/>
      <c r="F12" s="1029">
        <v>1.6936374972963301E-2</v>
      </c>
    </row>
    <row r="13" spans="1:6" s="1023" customFormat="1" ht="27.75">
      <c r="A13" s="860" t="s">
        <v>379</v>
      </c>
      <c r="B13" s="878"/>
      <c r="C13" s="1031">
        <v>767140</v>
      </c>
      <c r="D13" s="1035">
        <v>844177</v>
      </c>
      <c r="E13" s="1035"/>
      <c r="F13" s="1029">
        <v>-9.1256928345595775E-2</v>
      </c>
    </row>
    <row r="14" spans="1:6" s="1023" customFormat="1" ht="26.45" customHeight="1">
      <c r="A14" s="891" t="s">
        <v>380</v>
      </c>
      <c r="B14" s="892"/>
      <c r="C14" s="1063">
        <v>57.08</v>
      </c>
      <c r="D14" s="1041">
        <v>58.14</v>
      </c>
      <c r="E14" s="1041"/>
      <c r="F14" s="1042">
        <v>-1.8231854145166877E-2</v>
      </c>
    </row>
    <row r="15" spans="1:6" s="1023" customFormat="1" ht="27.75">
      <c r="A15" s="426" t="s">
        <v>381</v>
      </c>
      <c r="B15" s="426"/>
      <c r="C15" s="1043">
        <v>1.55E-2</v>
      </c>
      <c r="D15" s="1044">
        <v>1.5900000000000001E-2</v>
      </c>
      <c r="E15" s="1044"/>
      <c r="F15" s="1391">
        <v>4.0000000000000105E-2</v>
      </c>
    </row>
    <row r="16" spans="1:6" s="1023" customFormat="1" ht="23.25">
      <c r="A16" s="860" t="s">
        <v>188</v>
      </c>
      <c r="B16" s="878"/>
      <c r="C16" s="1043">
        <v>1.21E-2</v>
      </c>
      <c r="D16" s="1044">
        <v>1.21E-2</v>
      </c>
      <c r="E16" s="1044"/>
      <c r="F16" s="28">
        <v>0</v>
      </c>
    </row>
    <row r="17" spans="1:6" s="1023" customFormat="1" ht="23.25">
      <c r="A17" s="860" t="s">
        <v>189</v>
      </c>
      <c r="B17" s="860"/>
      <c r="C17" s="1043">
        <v>5.7700000000000001E-2</v>
      </c>
      <c r="D17" s="1044">
        <v>5.74E-2</v>
      </c>
      <c r="E17" s="1044"/>
      <c r="F17" s="1391">
        <v>-3.0000000000000165E-2</v>
      </c>
    </row>
    <row r="18" spans="1:6" s="1023" customFormat="1" ht="26.25">
      <c r="A18" s="808" t="s">
        <v>382</v>
      </c>
      <c r="B18" s="808"/>
      <c r="C18" s="1045"/>
      <c r="D18" s="1046"/>
      <c r="E18" s="1046"/>
      <c r="F18" s="1046"/>
    </row>
    <row r="19" spans="1:6" s="1023" customFormat="1" ht="23.25">
      <c r="A19" s="860" t="s">
        <v>247</v>
      </c>
      <c r="B19" s="426"/>
      <c r="C19" s="1030">
        <v>35984</v>
      </c>
      <c r="D19" s="1048">
        <v>66406</v>
      </c>
      <c r="E19" s="1048"/>
      <c r="F19" s="1029">
        <v>-0.45812125410354487</v>
      </c>
    </row>
    <row r="20" spans="1:6" s="244" customFormat="1" ht="23.25">
      <c r="A20" s="878" t="s">
        <v>191</v>
      </c>
      <c r="B20" s="426"/>
      <c r="C20" s="1031">
        <v>3079414</v>
      </c>
      <c r="D20" s="1048">
        <v>2798954</v>
      </c>
      <c r="E20" s="1048"/>
      <c r="F20" s="1029">
        <v>0.10020171821330397</v>
      </c>
    </row>
    <row r="21" spans="1:6" s="244" customFormat="1" ht="24.75" customHeight="1">
      <c r="A21" s="898" t="s">
        <v>383</v>
      </c>
      <c r="B21" s="756"/>
      <c r="C21" s="1045"/>
      <c r="D21" s="1049"/>
      <c r="E21" s="1049"/>
      <c r="F21" s="1049"/>
    </row>
    <row r="22" spans="1:6" s="221" customFormat="1" ht="23.25">
      <c r="A22" s="860" t="s">
        <v>197</v>
      </c>
      <c r="B22" s="426"/>
      <c r="C22" s="1027">
        <v>9515</v>
      </c>
      <c r="D22" s="1047">
        <v>31078</v>
      </c>
      <c r="E22" s="1047"/>
      <c r="F22" s="1029">
        <v>-0.69383486710856557</v>
      </c>
    </row>
    <row r="23" spans="1:6" s="913" customFormat="1" ht="27.75">
      <c r="A23" s="1386" t="s">
        <v>356</v>
      </c>
      <c r="B23" s="425"/>
      <c r="C23" s="1051">
        <v>4416962</v>
      </c>
      <c r="D23" s="1050">
        <v>4496712</v>
      </c>
      <c r="E23" s="1050"/>
      <c r="F23" s="1029">
        <v>-1.7735180727607193E-2</v>
      </c>
    </row>
    <row r="24" spans="1:6" s="244" customFormat="1" ht="26.25" customHeight="1">
      <c r="A24" s="898" t="s">
        <v>384</v>
      </c>
      <c r="B24" s="756"/>
      <c r="C24" s="1045"/>
      <c r="D24" s="1049"/>
      <c r="E24" s="1049"/>
      <c r="F24" s="1052"/>
    </row>
    <row r="25" spans="1:6" s="221" customFormat="1" ht="23.25">
      <c r="A25" s="860" t="s">
        <v>330</v>
      </c>
      <c r="B25" s="426"/>
      <c r="C25" s="1027">
        <v>-15971</v>
      </c>
      <c r="D25" s="1047">
        <v>14174</v>
      </c>
      <c r="E25" s="1047"/>
      <c r="F25" s="1029" t="s">
        <v>362</v>
      </c>
    </row>
    <row r="26" spans="1:6" s="221" customFormat="1" ht="27.75">
      <c r="A26" s="1386" t="s">
        <v>385</v>
      </c>
      <c r="B26" s="425"/>
      <c r="C26" s="1051">
        <v>2116541</v>
      </c>
      <c r="D26" s="1050">
        <v>2084516</v>
      </c>
      <c r="E26" s="1050"/>
      <c r="F26" s="1029">
        <v>1.5363278574019101E-2</v>
      </c>
    </row>
    <row r="27" spans="1:6" s="244" customFormat="1" ht="27" customHeight="1">
      <c r="A27" s="1053" t="s">
        <v>386</v>
      </c>
      <c r="B27" s="808"/>
      <c r="C27" s="1045"/>
      <c r="D27" s="1054"/>
      <c r="E27" s="1054"/>
      <c r="F27" s="1049"/>
    </row>
    <row r="28" spans="1:6" s="221" customFormat="1" ht="23.25">
      <c r="A28" s="860" t="s">
        <v>182</v>
      </c>
      <c r="B28" s="811"/>
      <c r="C28" s="1039">
        <v>-47430</v>
      </c>
      <c r="D28" s="1047">
        <v>-43911</v>
      </c>
      <c r="E28" s="1047"/>
      <c r="F28" s="1029">
        <v>-8.0139372822299645E-2</v>
      </c>
    </row>
    <row r="29" spans="1:6" s="221" customFormat="1" ht="29.45" customHeight="1" thickBot="1">
      <c r="A29" s="1386" t="s">
        <v>387</v>
      </c>
      <c r="B29" s="532"/>
      <c r="C29" s="1055">
        <v>1772611</v>
      </c>
      <c r="D29" s="1050">
        <v>1977706</v>
      </c>
      <c r="E29" s="1050"/>
      <c r="F29" s="1029">
        <v>-0.10370348272190102</v>
      </c>
    </row>
    <row r="30" spans="1:6" ht="22.9" customHeight="1" thickTop="1">
      <c r="A30" s="928" t="s">
        <v>60</v>
      </c>
      <c r="B30" s="425"/>
      <c r="C30" s="425"/>
      <c r="D30" s="425"/>
      <c r="E30" s="425"/>
      <c r="F30" s="900"/>
    </row>
    <row r="31" spans="1:6" ht="22.9" customHeight="1">
      <c r="A31" s="928"/>
      <c r="B31" s="425"/>
      <c r="C31" s="425"/>
      <c r="D31" s="425"/>
      <c r="E31" s="425"/>
      <c r="F31" s="900"/>
    </row>
    <row r="32" spans="1:6" ht="67.5" customHeight="1">
      <c r="A32" s="1012" t="s">
        <v>187</v>
      </c>
      <c r="B32" s="1444" t="s">
        <v>376</v>
      </c>
      <c r="C32" s="1444"/>
      <c r="D32" s="1444"/>
      <c r="E32" s="1444"/>
      <c r="F32" s="1444"/>
    </row>
    <row r="33" spans="1:6" ht="45" customHeight="1">
      <c r="A33" s="1012" t="s">
        <v>243</v>
      </c>
      <c r="B33" s="1444" t="s">
        <v>334</v>
      </c>
      <c r="C33" s="1444"/>
      <c r="D33" s="1444"/>
      <c r="E33" s="1444"/>
      <c r="F33" s="1444"/>
    </row>
    <row r="34" spans="1:6" ht="88.15" customHeight="1">
      <c r="A34" s="1012" t="s">
        <v>300</v>
      </c>
      <c r="B34" s="1444" t="s">
        <v>331</v>
      </c>
      <c r="C34" s="1444"/>
      <c r="D34" s="1444"/>
      <c r="E34" s="1444"/>
      <c r="F34" s="1444"/>
    </row>
    <row r="35" spans="1:6" s="860" customFormat="1" ht="46.9" customHeight="1">
      <c r="A35" s="1012" t="s">
        <v>299</v>
      </c>
      <c r="B35" s="1444" t="s">
        <v>395</v>
      </c>
      <c r="C35" s="1444"/>
      <c r="D35" s="1444"/>
      <c r="E35" s="1444"/>
      <c r="F35" s="1444"/>
    </row>
    <row r="36" spans="1:6" ht="21">
      <c r="A36" s="1012" t="s">
        <v>301</v>
      </c>
      <c r="B36" s="1443" t="s">
        <v>304</v>
      </c>
      <c r="C36" s="1443"/>
      <c r="D36" s="1443"/>
      <c r="E36" s="1443"/>
      <c r="F36" s="1443"/>
    </row>
    <row r="37" spans="1:6">
      <c r="B37" s="1062"/>
      <c r="C37" s="220"/>
      <c r="D37" s="220"/>
      <c r="E37" s="220"/>
    </row>
    <row r="38" spans="1:6" ht="20.25">
      <c r="B38" s="1443"/>
      <c r="C38" s="1443"/>
      <c r="D38" s="1443"/>
      <c r="E38" s="1443"/>
      <c r="F38" s="1443"/>
    </row>
    <row r="39" spans="1:6">
      <c r="C39" s="220"/>
      <c r="D39" s="220"/>
      <c r="E39" s="220"/>
    </row>
    <row r="40" spans="1:6" ht="20.25">
      <c r="B40" s="1444"/>
      <c r="C40" s="1444"/>
      <c r="D40" s="1444"/>
      <c r="E40" s="1444"/>
      <c r="F40" s="1444"/>
    </row>
    <row r="41" spans="1:6" ht="20.25">
      <c r="B41" s="1444"/>
      <c r="C41" s="1444"/>
      <c r="D41" s="1444"/>
      <c r="E41" s="1444"/>
      <c r="F41" s="1444"/>
    </row>
  </sheetData>
  <mergeCells count="8">
    <mergeCell ref="B32:F32"/>
    <mergeCell ref="B40:F40"/>
    <mergeCell ref="B41:F41"/>
    <mergeCell ref="B36:F36"/>
    <mergeCell ref="B33:F33"/>
    <mergeCell ref="B34:F34"/>
    <mergeCell ref="B35:F35"/>
    <mergeCell ref="B38:F38"/>
  </mergeCells>
  <printOptions horizontalCentered="1"/>
  <pageMargins left="0.51181102362204722" right="0.51181102362204722" top="0.51181102362204722" bottom="0.51181102362204722" header="0.51181102362204722" footer="0.51181102362204722"/>
  <pageSetup scale="47" firstPageNumber="2" orientation="landscape" useFirstPageNumber="1" r:id="rId1"/>
  <headerFooter scaleWithDoc="0">
    <oddFooter>&amp;R&amp;"Helvetica,Regular"&amp;7BCE Supplementary Financial Information - First Quarter 2025 Page 8</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118785"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118785" r:id="rId6" name="FPMExcelClientSheetOptionstb1"/>
      </mc:Fallback>
    </mc:AlternateContent>
  </control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pageSetUpPr fitToPage="1"/>
  </sheetPr>
  <dimension ref="A1:K339"/>
  <sheetViews>
    <sheetView showGridLines="0" view="pageBreakPreview" zoomScale="70" zoomScaleNormal="60" zoomScaleSheetLayoutView="70" zoomScalePageLayoutView="40" workbookViewId="0"/>
  </sheetViews>
  <sheetFormatPr defaultColWidth="9.140625" defaultRowHeight="26.25"/>
  <cols>
    <col min="1" max="1" width="3.7109375" style="361" customWidth="1"/>
    <col min="2" max="2" width="120.7109375" style="361" customWidth="1"/>
    <col min="3" max="3" width="21.5703125" style="361" customWidth="1"/>
    <col min="4" max="4" width="1.85546875" style="361" customWidth="1"/>
    <col min="5" max="5" width="21" style="361" customWidth="1"/>
    <col min="6" max="6" width="3.28515625" style="361" customWidth="1"/>
    <col min="7" max="7" width="20.85546875" style="361" customWidth="1"/>
    <col min="8" max="8" width="20.7109375" style="361" customWidth="1"/>
    <col min="9" max="9" width="21.42578125" style="361" customWidth="1"/>
    <col min="10" max="10" width="20.7109375" style="362" customWidth="1"/>
    <col min="11" max="11" width="1.7109375" style="851" customWidth="1"/>
    <col min="12" max="13" width="9.140625" style="363" customWidth="1"/>
    <col min="14" max="16384" width="9.140625" style="363"/>
  </cols>
  <sheetData>
    <row r="1" spans="1:11" ht="37.5" customHeight="1">
      <c r="A1" s="364"/>
      <c r="B1" s="364"/>
      <c r="C1" s="364"/>
      <c r="D1" s="364"/>
      <c r="E1" s="364"/>
      <c r="F1" s="364"/>
      <c r="G1" s="364"/>
      <c r="H1" s="365"/>
      <c r="I1" s="365"/>
      <c r="J1" s="852"/>
      <c r="K1" s="853"/>
    </row>
    <row r="2" spans="1:11">
      <c r="A2" s="364"/>
      <c r="B2" s="364"/>
      <c r="C2" s="364"/>
      <c r="D2" s="364"/>
      <c r="E2" s="855"/>
      <c r="F2" s="855"/>
      <c r="G2" s="855"/>
      <c r="H2" s="854"/>
      <c r="I2" s="854"/>
      <c r="J2" s="39" t="s">
        <v>291</v>
      </c>
      <c r="K2" s="853"/>
    </row>
    <row r="3" spans="1:11" ht="27.75" customHeight="1">
      <c r="A3" s="220"/>
      <c r="B3" s="220"/>
      <c r="C3" s="220"/>
      <c r="D3" s="220"/>
      <c r="E3" s="220"/>
      <c r="F3" s="220"/>
      <c r="G3" s="220"/>
      <c r="H3" s="221"/>
      <c r="I3" s="221"/>
      <c r="J3" s="220"/>
      <c r="K3" s="856"/>
    </row>
    <row r="4" spans="1:11" ht="61.5" customHeight="1">
      <c r="A4" s="1436" t="s">
        <v>63</v>
      </c>
      <c r="B4" s="1436"/>
      <c r="C4" s="905" t="s">
        <v>336</v>
      </c>
      <c r="D4" s="930"/>
      <c r="E4" s="907" t="s">
        <v>315</v>
      </c>
      <c r="F4" s="369"/>
      <c r="G4" s="907" t="s">
        <v>298</v>
      </c>
      <c r="H4" s="906" t="s">
        <v>297</v>
      </c>
      <c r="I4" s="906" t="s">
        <v>296</v>
      </c>
      <c r="J4" s="906" t="s">
        <v>295</v>
      </c>
      <c r="K4" s="857"/>
    </row>
    <row r="5" spans="1:11" s="862" customFormat="1" ht="23.25">
      <c r="A5" s="916" t="s">
        <v>225</v>
      </c>
      <c r="B5" s="808"/>
      <c r="C5" s="808"/>
      <c r="D5" s="808"/>
      <c r="E5" s="808"/>
      <c r="F5" s="808"/>
      <c r="G5" s="809"/>
      <c r="H5" s="808"/>
      <c r="I5" s="808"/>
      <c r="J5" s="808"/>
      <c r="K5" s="427"/>
    </row>
    <row r="6" spans="1:11" s="862" customFormat="1" ht="23.25">
      <c r="A6" s="426" t="s">
        <v>195</v>
      </c>
      <c r="B6" s="426"/>
      <c r="C6" s="931">
        <v>468585</v>
      </c>
      <c r="D6" s="876"/>
      <c r="E6" s="876">
        <v>2351507</v>
      </c>
      <c r="F6" s="979"/>
      <c r="G6" s="859">
        <v>680471</v>
      </c>
      <c r="H6" s="876">
        <v>588263</v>
      </c>
      <c r="I6" s="876">
        <v>575334</v>
      </c>
      <c r="J6" s="876">
        <v>507439</v>
      </c>
      <c r="K6" s="877"/>
    </row>
    <row r="7" spans="1:11" s="862" customFormat="1" ht="27" customHeight="1">
      <c r="A7" s="878" t="s">
        <v>188</v>
      </c>
      <c r="B7" s="878"/>
      <c r="C7" s="1392">
        <v>320250</v>
      </c>
      <c r="D7" s="1064"/>
      <c r="E7" s="876">
        <v>1641053</v>
      </c>
      <c r="F7" s="979"/>
      <c r="G7" s="859">
        <v>510850</v>
      </c>
      <c r="H7" s="876">
        <v>374116</v>
      </c>
      <c r="I7" s="876">
        <v>389213</v>
      </c>
      <c r="J7" s="876">
        <v>366874</v>
      </c>
      <c r="K7" s="877"/>
    </row>
    <row r="8" spans="1:11" s="862" customFormat="1" ht="23.25">
      <c r="A8" s="879" t="s">
        <v>189</v>
      </c>
      <c r="B8" s="879"/>
      <c r="C8" s="1393">
        <v>148335</v>
      </c>
      <c r="D8" s="1064"/>
      <c r="E8" s="980">
        <v>710454</v>
      </c>
      <c r="F8" s="979"/>
      <c r="G8" s="908">
        <v>169621</v>
      </c>
      <c r="H8" s="980">
        <v>214147</v>
      </c>
      <c r="I8" s="980">
        <v>186121</v>
      </c>
      <c r="J8" s="980">
        <v>140565</v>
      </c>
      <c r="K8" s="877"/>
    </row>
    <row r="9" spans="1:11" s="862" customFormat="1" ht="24.75" customHeight="1">
      <c r="A9" s="426" t="s">
        <v>358</v>
      </c>
      <c r="B9" s="426"/>
      <c r="C9" s="1394">
        <v>-596</v>
      </c>
      <c r="D9" s="1064"/>
      <c r="E9" s="889">
        <v>309517</v>
      </c>
      <c r="F9" s="979"/>
      <c r="G9" s="859">
        <v>51070</v>
      </c>
      <c r="H9" s="889">
        <v>102196</v>
      </c>
      <c r="I9" s="889">
        <v>131043</v>
      </c>
      <c r="J9" s="889">
        <v>25208</v>
      </c>
      <c r="K9" s="877"/>
    </row>
    <row r="10" spans="1:11" s="862" customFormat="1" ht="23.25">
      <c r="A10" s="878" t="s">
        <v>188</v>
      </c>
      <c r="B10" s="878"/>
      <c r="C10" s="1394">
        <v>-9598</v>
      </c>
      <c r="D10" s="1064"/>
      <c r="E10" s="889">
        <v>213408</v>
      </c>
      <c r="F10" s="979"/>
      <c r="G10" s="859">
        <v>56550</v>
      </c>
      <c r="H10" s="889">
        <v>33111</v>
      </c>
      <c r="I10" s="889">
        <v>78500</v>
      </c>
      <c r="J10" s="889">
        <v>45247</v>
      </c>
      <c r="K10" s="877"/>
    </row>
    <row r="11" spans="1:11" s="862" customFormat="1" ht="23.25">
      <c r="A11" s="879" t="s">
        <v>189</v>
      </c>
      <c r="B11" s="987"/>
      <c r="C11" s="839">
        <v>9002</v>
      </c>
      <c r="D11" s="1064"/>
      <c r="E11" s="890">
        <v>96109</v>
      </c>
      <c r="F11" s="979"/>
      <c r="G11" s="902">
        <v>-5480</v>
      </c>
      <c r="H11" s="890">
        <v>69085</v>
      </c>
      <c r="I11" s="890">
        <v>52543</v>
      </c>
      <c r="J11" s="890">
        <v>-20039</v>
      </c>
      <c r="K11" s="877"/>
    </row>
    <row r="12" spans="1:11" s="862" customFormat="1" ht="25.5" customHeight="1">
      <c r="A12" s="426" t="s">
        <v>388</v>
      </c>
      <c r="B12" s="426"/>
      <c r="C12" s="1394">
        <v>10287978</v>
      </c>
      <c r="D12" s="1064"/>
      <c r="E12" s="889">
        <v>10288574</v>
      </c>
      <c r="F12" s="979"/>
      <c r="G12" s="859">
        <v>10288574</v>
      </c>
      <c r="H12" s="889">
        <v>10361720</v>
      </c>
      <c r="I12" s="889">
        <v>10337495</v>
      </c>
      <c r="J12" s="889">
        <v>10206452</v>
      </c>
      <c r="K12" s="877"/>
    </row>
    <row r="13" spans="1:11" s="862" customFormat="1" ht="27" customHeight="1">
      <c r="A13" s="860" t="s">
        <v>188</v>
      </c>
      <c r="B13" s="860"/>
      <c r="C13" s="1394">
        <v>9520838</v>
      </c>
      <c r="D13" s="1064"/>
      <c r="E13" s="889">
        <v>9530436</v>
      </c>
      <c r="F13" s="979"/>
      <c r="G13" s="859">
        <v>9530436</v>
      </c>
      <c r="H13" s="889">
        <v>9473886</v>
      </c>
      <c r="I13" s="889">
        <v>9440775</v>
      </c>
      <c r="J13" s="889">
        <v>9362275</v>
      </c>
      <c r="K13" s="877"/>
    </row>
    <row r="14" spans="1:11" s="862" customFormat="1" ht="27.75">
      <c r="A14" s="860" t="s">
        <v>379</v>
      </c>
      <c r="B14" s="878"/>
      <c r="C14" s="1394">
        <v>767140</v>
      </c>
      <c r="D14" s="1064"/>
      <c r="E14" s="889">
        <v>758138</v>
      </c>
      <c r="F14" s="979"/>
      <c r="G14" s="859">
        <v>758138</v>
      </c>
      <c r="H14" s="889">
        <v>887834</v>
      </c>
      <c r="I14" s="889">
        <v>896720</v>
      </c>
      <c r="J14" s="889">
        <v>844177</v>
      </c>
      <c r="K14" s="877"/>
    </row>
    <row r="15" spans="1:11" s="862" customFormat="1" ht="26.25" customHeight="1">
      <c r="A15" s="891" t="s">
        <v>389</v>
      </c>
      <c r="B15" s="892"/>
      <c r="C15" s="1395">
        <v>57.08</v>
      </c>
      <c r="D15" s="1064"/>
      <c r="E15" s="893">
        <v>57.9</v>
      </c>
      <c r="F15" s="979"/>
      <c r="G15" s="893">
        <v>57.15</v>
      </c>
      <c r="H15" s="893">
        <v>58.26</v>
      </c>
      <c r="I15" s="893">
        <v>58.04</v>
      </c>
      <c r="J15" s="893">
        <v>58.14</v>
      </c>
      <c r="K15" s="877"/>
    </row>
    <row r="16" spans="1:11" s="880" customFormat="1" ht="24">
      <c r="A16" s="426" t="s">
        <v>274</v>
      </c>
      <c r="B16" s="426"/>
      <c r="C16" s="1396">
        <v>1.55E-2</v>
      </c>
      <c r="D16" s="1064"/>
      <c r="E16" s="894">
        <v>1.67E-2</v>
      </c>
      <c r="F16" s="429"/>
      <c r="G16" s="894">
        <v>2.0299999999999999E-2</v>
      </c>
      <c r="H16" s="894">
        <v>1.5800000000000002E-2</v>
      </c>
      <c r="I16" s="894">
        <v>1.47E-2</v>
      </c>
      <c r="J16" s="894">
        <v>1.5900000000000001E-2</v>
      </c>
      <c r="K16" s="877"/>
    </row>
    <row r="17" spans="1:11" s="880" customFormat="1" ht="24">
      <c r="A17" s="860" t="s">
        <v>188</v>
      </c>
      <c r="B17" s="878"/>
      <c r="C17" s="1396">
        <v>1.21E-2</v>
      </c>
      <c r="D17" s="1064"/>
      <c r="E17" s="894">
        <v>1.3299999999999999E-2</v>
      </c>
      <c r="F17" s="429"/>
      <c r="G17" s="894">
        <v>1.66E-2</v>
      </c>
      <c r="H17" s="894">
        <v>1.2800000000000001E-2</v>
      </c>
      <c r="I17" s="894">
        <v>1.18E-2</v>
      </c>
      <c r="J17" s="894">
        <v>1.21E-2</v>
      </c>
      <c r="K17" s="877"/>
    </row>
    <row r="18" spans="1:11" s="880" customFormat="1" ht="24">
      <c r="A18" s="860" t="s">
        <v>189</v>
      </c>
      <c r="B18" s="860"/>
      <c r="C18" s="1396">
        <v>5.7700000000000001E-2</v>
      </c>
      <c r="D18" s="1064"/>
      <c r="E18" s="894">
        <v>5.28E-2</v>
      </c>
      <c r="F18" s="429"/>
      <c r="G18" s="894">
        <v>6.1499999999999999E-2</v>
      </c>
      <c r="H18" s="894">
        <v>4.6600000000000003E-2</v>
      </c>
      <c r="I18" s="894">
        <v>4.5999999999999999E-2</v>
      </c>
      <c r="J18" s="894">
        <v>5.74E-2</v>
      </c>
      <c r="K18" s="877"/>
    </row>
    <row r="19" spans="1:11" s="880" customFormat="1" ht="21.75" customHeight="1">
      <c r="A19" s="808" t="s">
        <v>224</v>
      </c>
      <c r="B19" s="808"/>
      <c r="C19" s="895"/>
      <c r="D19" s="981"/>
      <c r="E19" s="897"/>
      <c r="F19" s="981"/>
      <c r="G19" s="982"/>
      <c r="H19" s="982"/>
      <c r="I19" s="896"/>
      <c r="J19" s="896"/>
      <c r="K19" s="877"/>
    </row>
    <row r="20" spans="1:11" s="880" customFormat="1" ht="24">
      <c r="A20" s="860" t="s">
        <v>247</v>
      </c>
      <c r="B20" s="426"/>
      <c r="C20" s="993">
        <v>35984</v>
      </c>
      <c r="D20" s="979"/>
      <c r="E20" s="859">
        <v>310882</v>
      </c>
      <c r="F20" s="859"/>
      <c r="G20" s="859">
        <v>100343</v>
      </c>
      <c r="H20" s="859">
        <v>56216</v>
      </c>
      <c r="I20" s="901">
        <v>87917</v>
      </c>
      <c r="J20" s="859">
        <v>66406</v>
      </c>
      <c r="K20" s="877"/>
    </row>
    <row r="21" spans="1:11" s="881" customFormat="1" ht="24">
      <c r="A21" s="878" t="s">
        <v>191</v>
      </c>
      <c r="B21" s="426"/>
      <c r="C21" s="1392">
        <v>3079414</v>
      </c>
      <c r="D21" s="979"/>
      <c r="E21" s="859">
        <v>3043430</v>
      </c>
      <c r="F21" s="859"/>
      <c r="G21" s="859">
        <v>3043430</v>
      </c>
      <c r="H21" s="859">
        <v>2943087</v>
      </c>
      <c r="I21" s="859">
        <v>2886871</v>
      </c>
      <c r="J21" s="859">
        <v>2798954</v>
      </c>
      <c r="K21" s="877"/>
    </row>
    <row r="22" spans="1:11" s="881" customFormat="1" ht="24">
      <c r="A22" s="898" t="s">
        <v>226</v>
      </c>
      <c r="B22" s="756"/>
      <c r="C22" s="512"/>
      <c r="D22" s="512"/>
      <c r="E22" s="512"/>
      <c r="F22" s="512"/>
      <c r="G22" s="512"/>
      <c r="H22" s="512"/>
      <c r="I22" s="512"/>
      <c r="J22" s="512"/>
      <c r="K22" s="426"/>
    </row>
    <row r="23" spans="1:11" s="816" customFormat="1" ht="24">
      <c r="A23" s="860" t="s">
        <v>197</v>
      </c>
      <c r="B23" s="426"/>
      <c r="C23" s="931">
        <v>9515</v>
      </c>
      <c r="D23" s="983"/>
      <c r="E23" s="984">
        <v>131521</v>
      </c>
      <c r="F23" s="931"/>
      <c r="G23" s="984">
        <v>34187</v>
      </c>
      <c r="H23" s="984">
        <v>42415</v>
      </c>
      <c r="I23" s="984">
        <v>23841</v>
      </c>
      <c r="J23" s="984">
        <v>31078</v>
      </c>
      <c r="K23" s="428"/>
    </row>
    <row r="24" spans="1:11" s="882" customFormat="1" ht="27.75">
      <c r="A24" s="860" t="s">
        <v>390</v>
      </c>
      <c r="B24" s="425"/>
      <c r="C24" s="1413">
        <v>4416962</v>
      </c>
      <c r="D24" s="979"/>
      <c r="E24" s="984">
        <v>4490896</v>
      </c>
      <c r="F24" s="428"/>
      <c r="G24" s="984">
        <v>4490896</v>
      </c>
      <c r="H24" s="984">
        <v>4456709</v>
      </c>
      <c r="I24" s="984">
        <v>4520553</v>
      </c>
      <c r="J24" s="984">
        <v>4496712</v>
      </c>
      <c r="K24" s="815"/>
    </row>
    <row r="25" spans="1:11" s="881" customFormat="1" ht="24">
      <c r="A25" s="898" t="s">
        <v>342</v>
      </c>
      <c r="B25" s="756"/>
      <c r="C25" s="756"/>
      <c r="D25" s="800"/>
      <c r="E25" s="512"/>
      <c r="F25" s="800"/>
      <c r="G25" s="801"/>
      <c r="H25" s="512"/>
      <c r="I25" s="512"/>
      <c r="J25" s="512"/>
      <c r="K25" s="427"/>
    </row>
    <row r="26" spans="1:11" s="816" customFormat="1" ht="24">
      <c r="A26" s="860" t="s">
        <v>330</v>
      </c>
      <c r="B26" s="931"/>
      <c r="C26" s="931">
        <v>-15971</v>
      </c>
      <c r="D26" s="983"/>
      <c r="E26" s="984">
        <v>21614</v>
      </c>
      <c r="F26" s="984"/>
      <c r="G26" s="984">
        <v>-444</v>
      </c>
      <c r="H26" s="984">
        <v>9197</v>
      </c>
      <c r="I26" s="984">
        <v>-1313</v>
      </c>
      <c r="J26" s="984">
        <v>14174</v>
      </c>
      <c r="K26" s="428"/>
    </row>
    <row r="27" spans="1:11" s="361" customFormat="1" ht="27.75">
      <c r="A27" s="860" t="s">
        <v>391</v>
      </c>
      <c r="B27" s="426"/>
      <c r="C27" s="840">
        <v>2116541</v>
      </c>
      <c r="D27" s="428"/>
      <c r="E27" s="929">
        <v>2132953</v>
      </c>
      <c r="F27" s="430"/>
      <c r="G27" s="985">
        <v>2132953</v>
      </c>
      <c r="H27" s="929">
        <v>2133397</v>
      </c>
      <c r="I27" s="929">
        <v>2124200</v>
      </c>
      <c r="J27" s="929">
        <v>2084516</v>
      </c>
      <c r="K27" s="428"/>
    </row>
    <row r="28" spans="1:11" s="373" customFormat="1" ht="25.5" customHeight="1">
      <c r="A28" s="808" t="s">
        <v>228</v>
      </c>
      <c r="B28" s="808"/>
      <c r="C28" s="808"/>
      <c r="D28" s="756"/>
      <c r="E28" s="809"/>
      <c r="F28" s="756"/>
      <c r="G28" s="512"/>
      <c r="H28" s="809"/>
      <c r="I28" s="512"/>
      <c r="J28" s="512"/>
      <c r="K28" s="427"/>
    </row>
    <row r="29" spans="1:11" s="361" customFormat="1" ht="24.6" customHeight="1">
      <c r="A29" s="860" t="s">
        <v>182</v>
      </c>
      <c r="B29" s="811"/>
      <c r="C29" s="931">
        <v>-47430</v>
      </c>
      <c r="D29" s="983"/>
      <c r="E29" s="871">
        <v>-187426</v>
      </c>
      <c r="F29" s="931"/>
      <c r="G29" s="984">
        <v>-42591</v>
      </c>
      <c r="H29" s="984">
        <v>-47674</v>
      </c>
      <c r="I29" s="871">
        <v>-53250</v>
      </c>
      <c r="J29" s="871">
        <v>-43911</v>
      </c>
      <c r="K29" s="899"/>
    </row>
    <row r="30" spans="1:11" s="361" customFormat="1" ht="28.5" customHeight="1">
      <c r="A30" s="860" t="s">
        <v>387</v>
      </c>
      <c r="B30" s="532"/>
      <c r="C30" s="840">
        <v>1772611</v>
      </c>
      <c r="D30" s="428"/>
      <c r="E30" s="773">
        <v>1834191</v>
      </c>
      <c r="F30" s="430"/>
      <c r="G30" s="773">
        <v>1834191</v>
      </c>
      <c r="H30" s="929">
        <v>1876782</v>
      </c>
      <c r="I30" s="773">
        <v>1924456</v>
      </c>
      <c r="J30" s="773">
        <v>1977706</v>
      </c>
      <c r="K30" s="899"/>
    </row>
    <row r="31" spans="1:11" ht="21.6" customHeight="1">
      <c r="A31" s="421"/>
      <c r="B31" s="425"/>
      <c r="C31" s="425"/>
      <c r="D31" s="425"/>
      <c r="E31" s="425"/>
      <c r="F31" s="425"/>
      <c r="G31" s="425"/>
      <c r="H31" s="425"/>
      <c r="I31" s="425"/>
      <c r="J31" s="900"/>
      <c r="K31" s="426"/>
    </row>
    <row r="32" spans="1:11" ht="68.25" customHeight="1">
      <c r="A32" s="1234" t="s">
        <v>187</v>
      </c>
      <c r="B32" s="1444" t="s">
        <v>376</v>
      </c>
      <c r="C32" s="1444"/>
      <c r="D32" s="1444"/>
      <c r="E32" s="1444"/>
      <c r="F32" s="1444"/>
      <c r="G32" s="1444"/>
      <c r="H32" s="1444"/>
      <c r="I32" s="1444"/>
      <c r="J32" s="1444"/>
      <c r="K32" s="426"/>
    </row>
    <row r="33" spans="1:11" ht="45" customHeight="1">
      <c r="A33" s="1234" t="s">
        <v>243</v>
      </c>
      <c r="B33" s="1444" t="s">
        <v>334</v>
      </c>
      <c r="C33" s="1444"/>
      <c r="D33" s="1444"/>
      <c r="E33" s="1444"/>
      <c r="F33" s="1444"/>
      <c r="G33" s="1444"/>
      <c r="H33" s="1444"/>
      <c r="I33" s="1444"/>
      <c r="J33" s="1444"/>
      <c r="K33" s="426"/>
    </row>
    <row r="34" spans="1:11" ht="88.35" customHeight="1">
      <c r="A34" s="1234" t="s">
        <v>300</v>
      </c>
      <c r="B34" s="1444" t="s">
        <v>343</v>
      </c>
      <c r="C34" s="1444"/>
      <c r="D34" s="1444"/>
      <c r="E34" s="1444"/>
      <c r="F34" s="1444"/>
      <c r="G34" s="1444"/>
      <c r="H34" s="1444"/>
      <c r="I34" s="1444"/>
      <c r="J34" s="1444"/>
      <c r="K34" s="426"/>
    </row>
    <row r="35" spans="1:11" ht="21" customHeight="1">
      <c r="A35" s="1234" t="s">
        <v>299</v>
      </c>
      <c r="B35" s="1444" t="s">
        <v>341</v>
      </c>
      <c r="C35" s="1444"/>
      <c r="D35" s="1444"/>
      <c r="E35" s="1444"/>
      <c r="F35" s="1444"/>
      <c r="G35" s="1444"/>
      <c r="H35" s="1444"/>
      <c r="I35" s="1444"/>
      <c r="J35" s="1444"/>
      <c r="K35" s="921"/>
    </row>
    <row r="36" spans="1:11" ht="25.5" customHeight="1">
      <c r="A36" s="535"/>
      <c r="B36" s="1445"/>
      <c r="C36" s="1445"/>
      <c r="D36" s="1445"/>
      <c r="E36" s="1445"/>
      <c r="F36" s="1445"/>
      <c r="G36" s="1445"/>
      <c r="H36" s="1445"/>
      <c r="I36" s="1445"/>
      <c r="J36" s="1445"/>
    </row>
    <row r="37" spans="1:11">
      <c r="C37" s="362"/>
      <c r="E37" s="362"/>
      <c r="G37" s="362"/>
      <c r="H37" s="362"/>
      <c r="I37" s="362"/>
    </row>
    <row r="38" spans="1:11">
      <c r="C38" s="362"/>
      <c r="E38" s="362"/>
      <c r="G38" s="362"/>
      <c r="H38" s="362"/>
      <c r="I38" s="362"/>
    </row>
    <row r="39" spans="1:11">
      <c r="C39" s="362"/>
      <c r="E39" s="362"/>
      <c r="G39" s="362"/>
      <c r="H39" s="362"/>
      <c r="I39" s="362"/>
    </row>
    <row r="40" spans="1:11">
      <c r="C40" s="362"/>
      <c r="E40" s="362"/>
      <c r="G40" s="362"/>
      <c r="H40" s="362"/>
      <c r="I40" s="362"/>
    </row>
    <row r="41" spans="1:11" ht="15" customHeight="1"/>
    <row r="42" spans="1:11" ht="15" customHeight="1"/>
    <row r="43" spans="1:11" ht="15" customHeight="1"/>
    <row r="44" spans="1:11" ht="15" customHeight="1"/>
    <row r="45" spans="1:11" ht="15" customHeight="1"/>
    <row r="46" spans="1:11" ht="15" customHeight="1"/>
    <row r="47" spans="1:11" ht="15" customHeight="1"/>
    <row r="48" spans="1:11"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sheetData>
  <mergeCells count="6">
    <mergeCell ref="B36:J36"/>
    <mergeCell ref="A4:B4"/>
    <mergeCell ref="B35:J35"/>
    <mergeCell ref="B33:J33"/>
    <mergeCell ref="B34:J34"/>
    <mergeCell ref="B32:J32"/>
  </mergeCells>
  <printOptions horizontalCentered="1"/>
  <pageMargins left="0.51181102362204722" right="0.51181102362204722" top="0.51181102362204722" bottom="0.51181102362204722" header="0.51181102362204722" footer="0.51181102362204722"/>
  <pageSetup scale="50" firstPageNumber="2" orientation="landscape" useFirstPageNumber="1" r:id="rId1"/>
  <headerFooter scaleWithDoc="0">
    <oddFooter>&amp;R&amp;"Helvetica,Regular"&amp;7BCE Supplementary Financial Information - First Quarter 2025 Page 9</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119809"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119809" r:id="rId7" name="FPMExcelClientSheetOptionstb1"/>
      </mc:Fallback>
    </mc:AlternateContent>
  </control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pageSetUpPr fitToPage="1"/>
  </sheetPr>
  <dimension ref="A1:I61"/>
  <sheetViews>
    <sheetView showGridLines="0" view="pageBreakPreview" zoomScale="55" zoomScaleNormal="50" zoomScaleSheetLayoutView="55" workbookViewId="0"/>
  </sheetViews>
  <sheetFormatPr defaultColWidth="9.140625" defaultRowHeight="23.25"/>
  <cols>
    <col min="1" max="1" width="4" style="421" customWidth="1"/>
    <col min="2" max="2" width="130.7109375" style="421" customWidth="1"/>
    <col min="3" max="3" width="0.85546875" style="421" customWidth="1"/>
    <col min="4" max="4" width="23.28515625" style="421" customWidth="1"/>
    <col min="5" max="6" width="24.7109375" style="421" bestFit="1" customWidth="1"/>
    <col min="7" max="8" width="24.42578125" style="421" customWidth="1"/>
    <col min="9" max="9" width="24.5703125" style="421" customWidth="1"/>
  </cols>
  <sheetData>
    <row r="1" spans="1:9" ht="27" customHeight="1">
      <c r="A1" s="407"/>
      <c r="B1" s="407"/>
      <c r="C1" s="407"/>
      <c r="D1" s="407"/>
      <c r="E1" s="1148"/>
      <c r="F1" s="1148"/>
      <c r="G1" s="816"/>
      <c r="H1" s="816"/>
      <c r="I1" s="1148" t="s">
        <v>21</v>
      </c>
    </row>
    <row r="2" spans="1:9" ht="24.75" customHeight="1">
      <c r="A2" s="816"/>
      <c r="B2" s="816"/>
      <c r="C2" s="816"/>
      <c r="D2" s="816"/>
      <c r="E2" s="1149"/>
      <c r="F2" s="1149"/>
      <c r="G2" s="816"/>
      <c r="H2" s="816"/>
      <c r="I2" s="1149" t="s">
        <v>278</v>
      </c>
    </row>
    <row r="3" spans="1:9" ht="20.25" customHeight="1">
      <c r="A3" s="816"/>
      <c r="B3" s="816"/>
      <c r="C3" s="816"/>
      <c r="D3" s="816"/>
      <c r="E3" s="816"/>
      <c r="F3" s="816"/>
      <c r="G3" s="816"/>
      <c r="H3" s="816"/>
      <c r="I3" s="816"/>
    </row>
    <row r="4" spans="1:9" ht="14.25" customHeight="1">
      <c r="A4" s="816"/>
      <c r="B4" s="816"/>
      <c r="C4" s="816"/>
      <c r="D4" s="816"/>
      <c r="E4" s="816"/>
      <c r="F4" s="816"/>
      <c r="G4" s="816"/>
      <c r="H4" s="816"/>
      <c r="I4" s="816"/>
    </row>
    <row r="5" spans="1:9" ht="24">
      <c r="A5" s="1150" t="s">
        <v>135</v>
      </c>
      <c r="B5" s="1151"/>
      <c r="C5" s="1151"/>
      <c r="D5" s="1151"/>
      <c r="E5" s="1151"/>
      <c r="F5" s="1151"/>
      <c r="G5" s="1151"/>
      <c r="H5" s="1151"/>
      <c r="I5" s="1152"/>
    </row>
    <row r="6" spans="1:9" ht="23.25" customHeight="1">
      <c r="A6" s="1153" t="s">
        <v>63</v>
      </c>
      <c r="B6" s="1154"/>
      <c r="C6" s="1154"/>
      <c r="D6" s="1154"/>
      <c r="E6" s="1154"/>
      <c r="F6" s="1154"/>
      <c r="G6" s="1154"/>
      <c r="H6" s="1154"/>
      <c r="I6" s="1155"/>
    </row>
    <row r="7" spans="1:9" ht="7.5" customHeight="1" thickBot="1">
      <c r="A7" s="1153"/>
      <c r="B7" s="1154"/>
      <c r="C7" s="1156"/>
      <c r="D7" s="1156"/>
      <c r="E7" s="1154"/>
      <c r="F7" s="1154"/>
      <c r="G7" s="1154"/>
      <c r="H7" s="1154"/>
      <c r="I7" s="1155"/>
    </row>
    <row r="8" spans="1:9" ht="26.25" customHeight="1" thickTop="1">
      <c r="A8" s="1157"/>
      <c r="B8" s="1158"/>
      <c r="C8" s="1158"/>
      <c r="D8" s="1158"/>
      <c r="E8" s="1226"/>
      <c r="F8" s="1160"/>
      <c r="G8" s="1160"/>
      <c r="H8" s="1159" t="s">
        <v>59</v>
      </c>
      <c r="I8" s="1161" t="s">
        <v>58</v>
      </c>
    </row>
    <row r="9" spans="1:9" ht="24" customHeight="1" thickBot="1">
      <c r="A9" s="1162"/>
      <c r="B9" s="1163"/>
      <c r="C9" s="1163"/>
      <c r="D9" s="1163"/>
      <c r="E9" s="1227"/>
      <c r="F9" s="1228"/>
      <c r="G9" s="1228"/>
      <c r="H9" s="1164">
        <v>2025</v>
      </c>
      <c r="I9" s="1165">
        <v>2024</v>
      </c>
    </row>
    <row r="10" spans="1:9" ht="24">
      <c r="A10" s="1166"/>
      <c r="B10" s="1167"/>
      <c r="C10" s="1163"/>
      <c r="D10" s="1163"/>
      <c r="E10" s="1190"/>
      <c r="F10" s="1186"/>
      <c r="G10" s="1232"/>
      <c r="H10" s="1168"/>
      <c r="I10" s="1169"/>
    </row>
    <row r="11" spans="1:9" ht="24">
      <c r="A11" s="1166" t="s">
        <v>64</v>
      </c>
      <c r="B11" s="1167"/>
      <c r="C11" s="1170"/>
      <c r="D11" s="1170"/>
      <c r="E11" s="1229"/>
      <c r="F11" s="1172"/>
      <c r="G11" s="1172"/>
      <c r="H11" s="1174">
        <v>33869</v>
      </c>
      <c r="I11" s="1173">
        <v>32835</v>
      </c>
    </row>
    <row r="12" spans="1:9" ht="24">
      <c r="A12" s="1217" t="s">
        <v>367</v>
      </c>
      <c r="B12" s="1218"/>
      <c r="C12" s="1170"/>
      <c r="D12" s="1170"/>
      <c r="E12" s="1229"/>
      <c r="F12" s="1172"/>
      <c r="G12" s="1172"/>
      <c r="H12" s="1174">
        <v>-2225</v>
      </c>
      <c r="I12" s="1173">
        <v>0</v>
      </c>
    </row>
    <row r="13" spans="1:9" ht="24">
      <c r="A13" s="1166" t="s">
        <v>36</v>
      </c>
      <c r="B13" s="1167"/>
      <c r="C13" s="1170"/>
      <c r="D13" s="1170"/>
      <c r="E13" s="1229"/>
      <c r="F13" s="1172"/>
      <c r="G13" s="1172"/>
      <c r="H13" s="1174">
        <v>5323</v>
      </c>
      <c r="I13" s="1173">
        <v>7669</v>
      </c>
    </row>
    <row r="14" spans="1:9" ht="24">
      <c r="A14" s="1166" t="s">
        <v>368</v>
      </c>
      <c r="B14" s="1167"/>
      <c r="C14" s="1170"/>
      <c r="D14" s="1170"/>
      <c r="E14" s="1229"/>
      <c r="F14" s="1172"/>
      <c r="G14" s="1172"/>
      <c r="H14" s="1171">
        <v>1740.5</v>
      </c>
      <c r="I14" s="1173">
        <v>1767</v>
      </c>
    </row>
    <row r="15" spans="1:9" ht="24">
      <c r="A15" s="1166" t="s">
        <v>200</v>
      </c>
      <c r="B15" s="1167"/>
      <c r="C15" s="1170"/>
      <c r="D15" s="1170"/>
      <c r="E15" s="1230"/>
      <c r="F15" s="1175"/>
      <c r="G15" s="1175"/>
      <c r="H15" s="1174">
        <v>-1049</v>
      </c>
      <c r="I15" s="1176">
        <v>-1572</v>
      </c>
    </row>
    <row r="16" spans="1:9" ht="22.5" customHeight="1">
      <c r="A16" s="1166" t="s">
        <v>55</v>
      </c>
      <c r="B16" s="1167"/>
      <c r="C16" s="1170"/>
      <c r="D16" s="1170"/>
      <c r="E16" s="1230"/>
      <c r="F16" s="1175"/>
      <c r="G16" s="1175"/>
      <c r="H16" s="1174">
        <v>-3</v>
      </c>
      <c r="I16" s="1176">
        <v>0</v>
      </c>
    </row>
    <row r="17" spans="1:9" ht="22.5" customHeight="1">
      <c r="A17" s="1166" t="s">
        <v>294</v>
      </c>
      <c r="B17" s="1167"/>
      <c r="C17" s="1170"/>
      <c r="D17" s="1170"/>
      <c r="E17" s="1230"/>
      <c r="F17" s="1175"/>
      <c r="G17" s="1233"/>
      <c r="H17" s="1174">
        <v>0</v>
      </c>
      <c r="I17" s="1176">
        <v>-400</v>
      </c>
    </row>
    <row r="18" spans="1:9" ht="26.25">
      <c r="A18" s="1162" t="s">
        <v>328</v>
      </c>
      <c r="B18" s="1163"/>
      <c r="C18" s="1163"/>
      <c r="D18" s="1163"/>
      <c r="E18" s="1230"/>
      <c r="F18" s="1175"/>
      <c r="G18" s="1175"/>
      <c r="H18" s="1177">
        <v>37655.5</v>
      </c>
      <c r="I18" s="1178">
        <v>40299</v>
      </c>
    </row>
    <row r="19" spans="1:9" ht="27.75" thickBot="1">
      <c r="A19" s="1179" t="s">
        <v>329</v>
      </c>
      <c r="B19" s="407"/>
      <c r="C19" s="407"/>
      <c r="D19" s="407"/>
      <c r="E19" s="1231"/>
      <c r="F19" s="1180"/>
      <c r="G19" s="1180"/>
      <c r="H19" s="1389">
        <v>3.56</v>
      </c>
      <c r="I19" s="1181">
        <v>3.81</v>
      </c>
    </row>
    <row r="20" spans="1:9" ht="15" customHeight="1" thickTop="1">
      <c r="A20" s="817"/>
      <c r="B20" s="818"/>
      <c r="C20" s="819"/>
      <c r="D20" s="819"/>
      <c r="E20" s="818"/>
      <c r="F20" s="818"/>
      <c r="G20" s="819"/>
      <c r="H20" s="818"/>
      <c r="I20" s="826"/>
    </row>
    <row r="21" spans="1:9" ht="26.25">
      <c r="A21" s="1446"/>
      <c r="B21" s="1446"/>
      <c r="C21" s="1446"/>
      <c r="D21" s="1446"/>
      <c r="E21" s="1446"/>
      <c r="F21" s="1446"/>
      <c r="G21" s="1446"/>
      <c r="H21" s="1446"/>
      <c r="I21" s="1446"/>
    </row>
    <row r="22" spans="1:9">
      <c r="A22" s="407"/>
      <c r="B22" s="407"/>
      <c r="C22" s="407"/>
      <c r="D22" s="407"/>
      <c r="E22" s="816"/>
      <c r="F22" s="816"/>
      <c r="G22" s="816"/>
      <c r="H22" s="816"/>
      <c r="I22" s="816"/>
    </row>
    <row r="23" spans="1:9" ht="25.5" customHeight="1" thickBot="1">
      <c r="A23" s="1150" t="s">
        <v>145</v>
      </c>
      <c r="B23" s="1151"/>
      <c r="C23" s="1151"/>
      <c r="D23" s="1151"/>
      <c r="E23" s="1151"/>
      <c r="F23" s="1151"/>
      <c r="G23" s="1151"/>
      <c r="H23" s="1151"/>
      <c r="I23" s="1152"/>
    </row>
    <row r="24" spans="1:9" ht="26.25" customHeight="1" thickTop="1">
      <c r="A24" s="1182" t="s">
        <v>63</v>
      </c>
      <c r="B24" s="1156"/>
      <c r="C24" s="406"/>
      <c r="D24" s="1183"/>
      <c r="E24" s="1187"/>
      <c r="F24" s="1184" t="s">
        <v>132</v>
      </c>
      <c r="G24" s="1185" t="s">
        <v>132</v>
      </c>
      <c r="H24" s="1186"/>
      <c r="I24" s="1188"/>
    </row>
    <row r="25" spans="1:9" ht="24.75" thickBot="1">
      <c r="A25" s="1189"/>
      <c r="B25" s="406"/>
      <c r="C25" s="406"/>
      <c r="D25" s="1190"/>
      <c r="E25" s="1223"/>
      <c r="F25" s="1191">
        <v>2025</v>
      </c>
      <c r="G25" s="1192">
        <v>2024</v>
      </c>
      <c r="H25" s="1193" t="s">
        <v>24</v>
      </c>
      <c r="I25" s="1194" t="s">
        <v>23</v>
      </c>
    </row>
    <row r="26" spans="1:9" ht="26.25">
      <c r="A26" s="1195" t="s">
        <v>369</v>
      </c>
      <c r="B26" s="1196"/>
      <c r="C26" s="406"/>
      <c r="D26" s="1196"/>
      <c r="E26" s="1224"/>
      <c r="F26" s="1197"/>
      <c r="G26" s="1198"/>
      <c r="H26" s="406"/>
      <c r="I26" s="823"/>
    </row>
    <row r="27" spans="1:9" ht="24">
      <c r="A27" s="1199" t="s">
        <v>8</v>
      </c>
      <c r="B27" s="1170"/>
      <c r="C27" s="406"/>
      <c r="D27" s="1200"/>
      <c r="E27" s="1203"/>
      <c r="F27" s="1201">
        <v>1571</v>
      </c>
      <c r="G27" s="1202">
        <v>1132</v>
      </c>
      <c r="H27" s="1202">
        <v>439</v>
      </c>
      <c r="I27" s="1204">
        <v>0.38780918727915192</v>
      </c>
    </row>
    <row r="28" spans="1:9" ht="24">
      <c r="A28" s="1199" t="s">
        <v>62</v>
      </c>
      <c r="B28" s="1170"/>
      <c r="C28" s="406"/>
      <c r="D28" s="1200"/>
      <c r="E28" s="1203"/>
      <c r="F28" s="1201">
        <v>-729</v>
      </c>
      <c r="G28" s="1202">
        <v>-1002</v>
      </c>
      <c r="H28" s="1202">
        <v>273</v>
      </c>
      <c r="I28" s="1204">
        <v>0.27245508982035926</v>
      </c>
    </row>
    <row r="29" spans="1:9" ht="24">
      <c r="A29" s="1199" t="s">
        <v>6</v>
      </c>
      <c r="B29" s="1170"/>
      <c r="C29" s="406"/>
      <c r="D29" s="1200"/>
      <c r="E29" s="1203"/>
      <c r="F29" s="1201">
        <v>-39</v>
      </c>
      <c r="G29" s="1202">
        <v>-46</v>
      </c>
      <c r="H29" s="1198">
        <v>7</v>
      </c>
      <c r="I29" s="1204">
        <v>0.15217391304347827</v>
      </c>
    </row>
    <row r="30" spans="1:9" ht="24">
      <c r="A30" s="1199" t="s">
        <v>134</v>
      </c>
      <c r="B30" s="1170"/>
      <c r="C30" s="406"/>
      <c r="D30" s="1200"/>
      <c r="E30" s="1203"/>
      <c r="F30" s="1201">
        <v>-13</v>
      </c>
      <c r="G30" s="1202">
        <v>-14</v>
      </c>
      <c r="H30" s="1202">
        <v>1</v>
      </c>
      <c r="I30" s="1204">
        <v>7.1428571428571425E-2</v>
      </c>
    </row>
    <row r="31" spans="1:9" ht="24">
      <c r="A31" s="1199" t="s">
        <v>139</v>
      </c>
      <c r="B31" s="1170"/>
      <c r="C31" s="406"/>
      <c r="D31" s="1200"/>
      <c r="E31" s="1203"/>
      <c r="F31" s="1201">
        <v>8</v>
      </c>
      <c r="G31" s="1198">
        <v>15</v>
      </c>
      <c r="H31" s="1202">
        <v>-7</v>
      </c>
      <c r="I31" s="1204">
        <v>-0.46666666666666667</v>
      </c>
    </row>
    <row r="32" spans="1:9" ht="24">
      <c r="A32" s="1206" t="s">
        <v>61</v>
      </c>
      <c r="B32" s="1207"/>
      <c r="C32" s="406"/>
      <c r="D32" s="1208"/>
      <c r="E32" s="1225"/>
      <c r="F32" s="1419">
        <v>798</v>
      </c>
      <c r="G32" s="1420">
        <v>85</v>
      </c>
      <c r="H32" s="1421">
        <v>713</v>
      </c>
      <c r="I32" s="1422" t="s">
        <v>362</v>
      </c>
    </row>
    <row r="33" spans="1:9" ht="24">
      <c r="A33" s="1217" t="s">
        <v>370</v>
      </c>
      <c r="B33" s="1207"/>
      <c r="C33" s="406"/>
      <c r="D33" s="1208"/>
      <c r="E33" s="1203"/>
      <c r="F33" s="1416">
        <v>-304</v>
      </c>
      <c r="G33" s="1414">
        <v>-297</v>
      </c>
      <c r="H33" s="1414">
        <v>-7</v>
      </c>
      <c r="I33" s="1204">
        <v>-2.3569023569023569E-2</v>
      </c>
    </row>
    <row r="34" spans="1:9" ht="24.75" thickBot="1">
      <c r="A34" s="1206" t="s">
        <v>371</v>
      </c>
      <c r="B34" s="1207"/>
      <c r="C34" s="406"/>
      <c r="D34" s="1208"/>
      <c r="E34" s="1203"/>
      <c r="F34" s="1417">
        <v>494</v>
      </c>
      <c r="G34" s="1418">
        <v>-212</v>
      </c>
      <c r="H34" s="1198">
        <v>706</v>
      </c>
      <c r="I34" s="1422" t="s">
        <v>362</v>
      </c>
    </row>
    <row r="35" spans="1:9" ht="16.350000000000001" customHeight="1" thickTop="1">
      <c r="A35" s="820"/>
      <c r="B35" s="821"/>
      <c r="C35" s="821"/>
      <c r="D35" s="821"/>
      <c r="E35" s="822"/>
      <c r="F35" s="822"/>
      <c r="G35" s="822"/>
      <c r="H35" s="1415"/>
      <c r="I35" s="826"/>
    </row>
    <row r="36" spans="1:9" ht="15" customHeight="1">
      <c r="A36" s="407"/>
      <c r="B36" s="407"/>
      <c r="C36" s="407"/>
      <c r="D36" s="407"/>
      <c r="E36" s="406"/>
      <c r="F36" s="406"/>
      <c r="G36" s="406"/>
      <c r="H36" s="406"/>
      <c r="I36" s="406"/>
    </row>
    <row r="37" spans="1:9" ht="24" customHeight="1" thickBot="1">
      <c r="A37" s="1150" t="s">
        <v>146</v>
      </c>
      <c r="B37" s="1151"/>
      <c r="C37" s="1151"/>
      <c r="D37" s="1151"/>
      <c r="E37" s="1209"/>
      <c r="F37" s="1209"/>
      <c r="G37" s="1209"/>
      <c r="H37" s="1209"/>
      <c r="I37" s="1210"/>
    </row>
    <row r="38" spans="1:9" ht="24.75" thickTop="1">
      <c r="A38" s="1182" t="s">
        <v>326</v>
      </c>
      <c r="B38" s="816"/>
      <c r="C38" s="816"/>
      <c r="D38" s="1184" t="s">
        <v>132</v>
      </c>
      <c r="E38" s="1211" t="s">
        <v>129</v>
      </c>
      <c r="F38" s="1185" t="s">
        <v>161</v>
      </c>
      <c r="G38" s="1185" t="s">
        <v>137</v>
      </c>
      <c r="H38" s="1211" t="s">
        <v>121</v>
      </c>
      <c r="I38" s="1212" t="s">
        <v>132</v>
      </c>
    </row>
    <row r="39" spans="1:9" ht="22.5" customHeight="1" thickBot="1">
      <c r="A39" s="1157" t="s">
        <v>327</v>
      </c>
      <c r="B39" s="1158"/>
      <c r="C39" s="1213"/>
      <c r="D39" s="1191">
        <v>2025</v>
      </c>
      <c r="E39" s="1214">
        <v>2024</v>
      </c>
      <c r="F39" s="1215">
        <v>2024</v>
      </c>
      <c r="G39" s="1215">
        <v>2024</v>
      </c>
      <c r="H39" s="1214">
        <v>2024</v>
      </c>
      <c r="I39" s="1216">
        <v>2024</v>
      </c>
    </row>
    <row r="40" spans="1:9" ht="24">
      <c r="A40" s="1195" t="s">
        <v>375</v>
      </c>
      <c r="B40" s="1207"/>
      <c r="C40" s="1207"/>
      <c r="D40" s="1197"/>
      <c r="E40" s="406"/>
      <c r="F40" s="406"/>
      <c r="G40" s="406"/>
      <c r="H40" s="406"/>
      <c r="I40" s="823"/>
    </row>
    <row r="41" spans="1:9" ht="24">
      <c r="A41" s="1217" t="s">
        <v>8</v>
      </c>
      <c r="B41" s="1218"/>
      <c r="C41" s="1208"/>
      <c r="D41" s="1201">
        <v>1571</v>
      </c>
      <c r="E41" s="1198">
        <v>6988</v>
      </c>
      <c r="F41" s="1198">
        <v>1877</v>
      </c>
      <c r="G41" s="1198">
        <v>1842</v>
      </c>
      <c r="H41" s="1198">
        <v>2137</v>
      </c>
      <c r="I41" s="1205">
        <v>1132</v>
      </c>
    </row>
    <row r="42" spans="1:9" ht="24">
      <c r="A42" s="1217" t="s">
        <v>62</v>
      </c>
      <c r="B42" s="1218"/>
      <c r="C42" s="1208"/>
      <c r="D42" s="1201">
        <v>-729</v>
      </c>
      <c r="E42" s="1198">
        <v>-3897</v>
      </c>
      <c r="F42" s="1198">
        <v>-963</v>
      </c>
      <c r="G42" s="1198">
        <v>-954</v>
      </c>
      <c r="H42" s="1198">
        <v>-978</v>
      </c>
      <c r="I42" s="1205">
        <v>-1002</v>
      </c>
    </row>
    <row r="43" spans="1:9" ht="24">
      <c r="A43" s="1199" t="s">
        <v>6</v>
      </c>
      <c r="B43" s="1170"/>
      <c r="C43" s="1208"/>
      <c r="D43" s="1201">
        <v>-39</v>
      </c>
      <c r="E43" s="1198">
        <v>-187</v>
      </c>
      <c r="F43" s="1198">
        <v>-53</v>
      </c>
      <c r="G43" s="1198">
        <v>-43</v>
      </c>
      <c r="H43" s="1198">
        <v>-45</v>
      </c>
      <c r="I43" s="1205">
        <v>-46</v>
      </c>
    </row>
    <row r="44" spans="1:9" ht="24">
      <c r="A44" s="1199" t="s">
        <v>134</v>
      </c>
      <c r="B44" s="1170"/>
      <c r="C44" s="1208"/>
      <c r="D44" s="1201">
        <v>-13</v>
      </c>
      <c r="E44" s="1198">
        <v>-68</v>
      </c>
      <c r="F44" s="1198">
        <v>-12</v>
      </c>
      <c r="G44" s="1198">
        <v>-14</v>
      </c>
      <c r="H44" s="1198">
        <v>-28</v>
      </c>
      <c r="I44" s="1205">
        <v>-14</v>
      </c>
    </row>
    <row r="45" spans="1:9" ht="24">
      <c r="A45" s="1199" t="s">
        <v>139</v>
      </c>
      <c r="B45" s="1170"/>
      <c r="C45" s="1208"/>
      <c r="D45" s="1201">
        <v>8</v>
      </c>
      <c r="E45" s="1198">
        <v>52</v>
      </c>
      <c r="F45" s="1198">
        <v>25</v>
      </c>
      <c r="G45" s="1198">
        <v>1</v>
      </c>
      <c r="H45" s="1198">
        <v>11</v>
      </c>
      <c r="I45" s="1205">
        <v>15</v>
      </c>
    </row>
    <row r="46" spans="1:9" ht="24">
      <c r="A46" s="1206" t="s">
        <v>61</v>
      </c>
      <c r="B46" s="1207"/>
      <c r="C46" s="1208"/>
      <c r="D46" s="1429">
        <v>798</v>
      </c>
      <c r="E46" s="1421">
        <v>2888</v>
      </c>
      <c r="F46" s="1421">
        <v>874</v>
      </c>
      <c r="G46" s="1421">
        <v>832</v>
      </c>
      <c r="H46" s="1421">
        <v>1097</v>
      </c>
      <c r="I46" s="1428">
        <v>85</v>
      </c>
    </row>
    <row r="47" spans="1:9" ht="24">
      <c r="A47" s="1217" t="s">
        <v>370</v>
      </c>
      <c r="B47" s="1207"/>
      <c r="C47" s="1208"/>
      <c r="D47" s="1425">
        <v>-304</v>
      </c>
      <c r="E47" s="1415">
        <v>-1142</v>
      </c>
      <c r="F47" s="1415">
        <v>-270</v>
      </c>
      <c r="G47" s="1415">
        <v>-305</v>
      </c>
      <c r="H47" s="1415">
        <v>-270</v>
      </c>
      <c r="I47" s="1426">
        <v>-297</v>
      </c>
    </row>
    <row r="48" spans="1:9" ht="24.75" thickBot="1">
      <c r="A48" s="1206" t="s">
        <v>371</v>
      </c>
      <c r="B48" s="1207"/>
      <c r="C48" s="1208"/>
      <c r="D48" s="1427">
        <v>494</v>
      </c>
      <c r="E48" s="1198">
        <v>1746</v>
      </c>
      <c r="F48" s="1198">
        <v>604</v>
      </c>
      <c r="G48" s="1198">
        <v>527</v>
      </c>
      <c r="H48" s="1198">
        <v>827</v>
      </c>
      <c r="I48" s="1428">
        <v>-212</v>
      </c>
    </row>
    <row r="49" spans="1:9" ht="16.149999999999999" customHeight="1" thickTop="1">
      <c r="A49" s="824"/>
      <c r="B49" s="825"/>
      <c r="C49" s="825"/>
      <c r="D49" s="825"/>
      <c r="E49" s="819"/>
      <c r="F49" s="819"/>
      <c r="G49" s="819"/>
      <c r="H49" s="819"/>
      <c r="I49" s="826"/>
    </row>
    <row r="50" spans="1:9" ht="8.25" customHeight="1">
      <c r="A50" s="425"/>
      <c r="B50" s="425"/>
      <c r="C50" s="425"/>
      <c r="D50" s="425"/>
      <c r="E50" s="425"/>
      <c r="F50" s="425"/>
    </row>
    <row r="51" spans="1:9">
      <c r="A51" s="1147" t="s">
        <v>60</v>
      </c>
      <c r="B51" s="407"/>
      <c r="C51" s="407"/>
      <c r="D51" s="407"/>
      <c r="E51" s="407"/>
      <c r="F51" s="407"/>
      <c r="G51" s="816"/>
      <c r="H51" s="816"/>
      <c r="I51" s="816"/>
    </row>
    <row r="52" spans="1:9" ht="54" customHeight="1">
      <c r="A52" s="1146" t="s">
        <v>187</v>
      </c>
      <c r="B52" s="1447" t="s">
        <v>372</v>
      </c>
      <c r="C52" s="1447"/>
      <c r="D52" s="1447"/>
      <c r="E52" s="1447"/>
      <c r="F52" s="1447"/>
      <c r="G52" s="1447"/>
      <c r="H52" s="1447"/>
      <c r="I52" s="1447"/>
    </row>
    <row r="53" spans="1:9" ht="51.75" customHeight="1">
      <c r="A53" s="425"/>
      <c r="B53" s="1024"/>
      <c r="C53" s="1024"/>
      <c r="D53" s="1024"/>
      <c r="E53" s="1024"/>
      <c r="F53" s="1024"/>
      <c r="G53" s="1024"/>
      <c r="H53" s="1024"/>
      <c r="I53" s="1024"/>
    </row>
    <row r="54" spans="1:9">
      <c r="A54" s="425"/>
      <c r="B54" s="425"/>
      <c r="C54" s="425"/>
      <c r="D54" s="425"/>
      <c r="E54" s="425"/>
      <c r="F54" s="425"/>
    </row>
    <row r="55" spans="1:9">
      <c r="A55" s="513"/>
      <c r="C55" s="425"/>
      <c r="D55" s="513"/>
      <c r="F55" s="1013"/>
    </row>
    <row r="56" spans="1:9" ht="12" customHeight="1">
      <c r="A56" s="513"/>
      <c r="B56" s="513"/>
      <c r="C56" s="513"/>
      <c r="D56" s="513"/>
    </row>
    <row r="57" spans="1:9">
      <c r="A57" s="513"/>
      <c r="B57" s="513"/>
      <c r="C57" s="513"/>
      <c r="D57" s="513"/>
      <c r="E57" s="511"/>
      <c r="F57" s="511"/>
      <c r="G57" s="511"/>
      <c r="H57" s="511"/>
      <c r="I57" s="511"/>
    </row>
    <row r="58" spans="1:9">
      <c r="A58" s="513"/>
      <c r="B58" s="513"/>
      <c r="C58" s="513"/>
      <c r="D58" s="513"/>
      <c r="E58" s="511"/>
      <c r="F58" s="511"/>
      <c r="G58" s="511"/>
      <c r="H58" s="511"/>
      <c r="I58" s="511"/>
    </row>
    <row r="59" spans="1:9">
      <c r="A59" s="513"/>
      <c r="B59" s="513"/>
      <c r="C59" s="513"/>
      <c r="D59" s="513"/>
      <c r="E59" s="511"/>
      <c r="F59" s="511"/>
      <c r="G59" s="511"/>
      <c r="H59" s="511"/>
      <c r="I59" s="511"/>
    </row>
    <row r="60" spans="1:9">
      <c r="A60" s="513"/>
      <c r="B60" s="513"/>
      <c r="C60" s="513"/>
      <c r="D60" s="513"/>
      <c r="E60" s="511"/>
      <c r="F60" s="511"/>
      <c r="G60" s="511"/>
      <c r="H60" s="511"/>
      <c r="I60" s="511"/>
    </row>
    <row r="61" spans="1:9">
      <c r="A61" s="513"/>
      <c r="B61" s="513"/>
      <c r="C61" s="513"/>
      <c r="D61" s="513"/>
      <c r="E61" s="511"/>
      <c r="F61" s="511"/>
      <c r="G61" s="511"/>
      <c r="H61" s="511"/>
      <c r="I61" s="511"/>
    </row>
  </sheetData>
  <mergeCells count="2">
    <mergeCell ref="A21:I21"/>
    <mergeCell ref="B52:I52"/>
  </mergeCells>
  <printOptions horizontalCentered="1"/>
  <pageMargins left="0.51181102362204722" right="0.51181102362204722" top="0.51181102362204722" bottom="0.51181102362204722" header="0.51181102362204722" footer="0.51181102362204722"/>
  <pageSetup scale="46" firstPageNumber="2" orientation="landscape" useFirstPageNumber="1" r:id="rId1"/>
  <headerFooter scaleWithDoc="0">
    <oddFooter>&amp;R&amp;"Helvetica,Regular"&amp;7BCE Supplementary Financial Information - First Quarter 2025 Page 10</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39013"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39013" r:id="rId6" name="FPMExcelClientSheetOptionstb1"/>
      </mc:Fallback>
    </mc:AlternateContent>
  </control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
    <pageSetUpPr fitToPage="1"/>
  </sheetPr>
  <dimension ref="A1:E62"/>
  <sheetViews>
    <sheetView showGridLines="0" view="pageBreakPreview" zoomScale="55" zoomScaleNormal="40" zoomScaleSheetLayoutView="55" zoomScalePageLayoutView="55" workbookViewId="0">
      <selection activeCell="P39" sqref="P39"/>
    </sheetView>
  </sheetViews>
  <sheetFormatPr defaultColWidth="9.140625" defaultRowHeight="24"/>
  <cols>
    <col min="1" max="1" width="137.7109375" style="816" customWidth="1"/>
    <col min="2" max="2" width="79.5703125" style="1163" customWidth="1"/>
    <col min="3" max="3" width="43.28515625" style="1163" customWidth="1"/>
    <col min="4" max="4" width="2.7109375" style="816" customWidth="1"/>
    <col min="5" max="5" width="22" style="816" customWidth="1"/>
    <col min="6" max="16384" width="9.140625" style="816"/>
  </cols>
  <sheetData>
    <row r="1" spans="1:5" s="1220" customFormat="1" ht="30.75">
      <c r="A1" s="1219"/>
      <c r="B1" s="1219"/>
      <c r="C1" s="1219"/>
      <c r="D1" s="1219"/>
      <c r="E1" s="1283" t="s">
        <v>186</v>
      </c>
    </row>
    <row r="2" spans="1:5" s="1221" customFormat="1" ht="30.75">
      <c r="A2" s="1222"/>
      <c r="B2" s="1222"/>
      <c r="C2" s="1222"/>
      <c r="D2" s="1222"/>
      <c r="E2" s="1283" t="s">
        <v>282</v>
      </c>
    </row>
    <row r="3" spans="1:5" s="1221" customFormat="1">
      <c r="A3" s="1222"/>
      <c r="B3" s="1222"/>
      <c r="C3" s="1222"/>
      <c r="D3" s="1222"/>
      <c r="E3" s="366"/>
    </row>
    <row r="4" spans="1:5" s="361" customFormat="1" ht="26.25">
      <c r="A4" s="364"/>
      <c r="B4" s="1347"/>
      <c r="C4" s="1347" t="s">
        <v>59</v>
      </c>
      <c r="E4" s="1348" t="s">
        <v>58</v>
      </c>
    </row>
    <row r="5" spans="1:5" s="361" customFormat="1" ht="27" thickBot="1">
      <c r="A5" s="1278" t="s">
        <v>63</v>
      </c>
      <c r="B5" s="1349"/>
      <c r="C5" s="1349">
        <v>2025</v>
      </c>
      <c r="E5" s="1279">
        <v>2024</v>
      </c>
    </row>
    <row r="6" spans="1:5" s="361" customFormat="1" ht="26.25">
      <c r="A6" s="1350" t="s">
        <v>57</v>
      </c>
      <c r="B6" s="1350"/>
      <c r="C6" s="362"/>
      <c r="E6" s="375"/>
    </row>
    <row r="7" spans="1:5" s="361" customFormat="1" ht="26.25">
      <c r="A7" s="362" t="s">
        <v>56</v>
      </c>
      <c r="B7" s="362"/>
      <c r="C7" s="362"/>
    </row>
    <row r="8" spans="1:5" s="361" customFormat="1" ht="26.25">
      <c r="A8" s="1280" t="s">
        <v>200</v>
      </c>
      <c r="B8" s="1351"/>
      <c r="C8" s="1407">
        <v>1049</v>
      </c>
      <c r="E8" s="1355">
        <v>1572</v>
      </c>
    </row>
    <row r="9" spans="1:5" s="361" customFormat="1" ht="26.25">
      <c r="A9" s="1280" t="s">
        <v>55</v>
      </c>
      <c r="B9" s="1351"/>
      <c r="C9" s="1407">
        <v>3</v>
      </c>
      <c r="E9" s="1356">
        <v>0</v>
      </c>
    </row>
    <row r="10" spans="1:5" s="361" customFormat="1" ht="26.25">
      <c r="A10" s="1280" t="s">
        <v>294</v>
      </c>
      <c r="B10" s="1351"/>
      <c r="C10" s="1407">
        <v>0</v>
      </c>
      <c r="E10" s="1353">
        <v>400</v>
      </c>
    </row>
    <row r="11" spans="1:5" s="361" customFormat="1" ht="26.25">
      <c r="A11" s="1280" t="s">
        <v>54</v>
      </c>
      <c r="B11" s="1351"/>
      <c r="C11" s="1407">
        <v>4042</v>
      </c>
      <c r="E11" s="1352">
        <v>4489</v>
      </c>
    </row>
    <row r="12" spans="1:5" s="361" customFormat="1" ht="26.25">
      <c r="A12" s="1280" t="s">
        <v>53</v>
      </c>
      <c r="B12" s="1351"/>
      <c r="C12" s="1357">
        <v>422</v>
      </c>
      <c r="E12" s="1352">
        <v>420</v>
      </c>
    </row>
    <row r="13" spans="1:5" s="361" customFormat="1" ht="26.25">
      <c r="A13" s="1280" t="s">
        <v>165</v>
      </c>
      <c r="B13" s="1351"/>
      <c r="C13" s="1357">
        <v>495</v>
      </c>
      <c r="E13" s="1352">
        <v>477</v>
      </c>
    </row>
    <row r="14" spans="1:5" s="361" customFormat="1" ht="26.25">
      <c r="A14" s="1280" t="s">
        <v>166</v>
      </c>
      <c r="B14" s="1351"/>
      <c r="C14" s="1357">
        <v>753</v>
      </c>
      <c r="E14" s="1352">
        <v>702</v>
      </c>
    </row>
    <row r="15" spans="1:5" s="361" customFormat="1" ht="26.25">
      <c r="A15" s="1280" t="s">
        <v>52</v>
      </c>
      <c r="B15" s="1358"/>
      <c r="C15" s="1407">
        <v>344</v>
      </c>
      <c r="E15" s="1359">
        <v>259</v>
      </c>
    </row>
    <row r="16" spans="1:5" s="362" customFormat="1" ht="26.25">
      <c r="A16" s="1280" t="s">
        <v>51</v>
      </c>
      <c r="B16" s="1351"/>
      <c r="C16" s="1357">
        <v>593</v>
      </c>
      <c r="E16" s="1352">
        <v>524</v>
      </c>
    </row>
    <row r="17" spans="1:5" s="362" customFormat="1" ht="26.25">
      <c r="A17" s="1280" t="s">
        <v>214</v>
      </c>
      <c r="B17" s="1351"/>
      <c r="C17" s="1360">
        <v>79</v>
      </c>
      <c r="E17" s="1359">
        <v>80</v>
      </c>
    </row>
    <row r="18" spans="1:5" s="361" customFormat="1" ht="26.25">
      <c r="A18" s="1282" t="s">
        <v>50</v>
      </c>
      <c r="B18" s="1351"/>
      <c r="C18" s="1362">
        <v>7780</v>
      </c>
      <c r="E18" s="1363">
        <v>8923</v>
      </c>
    </row>
    <row r="19" spans="1:5" s="361" customFormat="1" ht="26.25">
      <c r="A19" s="400" t="s">
        <v>49</v>
      </c>
      <c r="B19" s="1361"/>
      <c r="C19" s="1361"/>
      <c r="E19" s="1364"/>
    </row>
    <row r="20" spans="1:5" s="361" customFormat="1" ht="26.25">
      <c r="A20" s="1280" t="s">
        <v>165</v>
      </c>
      <c r="B20" s="1351"/>
      <c r="C20" s="1357">
        <v>279</v>
      </c>
      <c r="E20" s="1352">
        <v>282</v>
      </c>
    </row>
    <row r="21" spans="1:5" s="361" customFormat="1" ht="26.25">
      <c r="A21" s="1280" t="s">
        <v>166</v>
      </c>
      <c r="B21" s="1351"/>
      <c r="C21" s="1357">
        <v>911</v>
      </c>
      <c r="E21" s="1352">
        <v>888</v>
      </c>
    </row>
    <row r="22" spans="1:5" s="361" customFormat="1" ht="26.25">
      <c r="A22" s="1280" t="s">
        <v>48</v>
      </c>
      <c r="B22" s="1351"/>
      <c r="C22" s="1357">
        <v>29777</v>
      </c>
      <c r="E22" s="1352">
        <v>30001</v>
      </c>
    </row>
    <row r="23" spans="1:5" s="361" customFormat="1" ht="26.25">
      <c r="A23" s="1280" t="s">
        <v>47</v>
      </c>
      <c r="B23" s="1358"/>
      <c r="C23" s="1360">
        <v>16817</v>
      </c>
      <c r="E23" s="1359">
        <v>16786</v>
      </c>
    </row>
    <row r="24" spans="1:5" s="361" customFormat="1" ht="26.25">
      <c r="A24" s="1280" t="s">
        <v>46</v>
      </c>
      <c r="B24" s="1358"/>
      <c r="C24" s="1357">
        <v>152</v>
      </c>
      <c r="E24" s="1359">
        <v>136</v>
      </c>
    </row>
    <row r="25" spans="1:5" s="361" customFormat="1" ht="26.25">
      <c r="A25" s="1280" t="s">
        <v>45</v>
      </c>
      <c r="B25" s="1358"/>
      <c r="C25" s="1357">
        <v>337</v>
      </c>
      <c r="E25" s="1359">
        <v>341</v>
      </c>
    </row>
    <row r="26" spans="1:5" s="361" customFormat="1" ht="26.25">
      <c r="A26" s="1280" t="s">
        <v>344</v>
      </c>
      <c r="B26" s="1351"/>
      <c r="C26" s="1407">
        <v>3647</v>
      </c>
      <c r="E26" s="1352">
        <v>3578</v>
      </c>
    </row>
    <row r="27" spans="1:5" s="361" customFormat="1" ht="26.25">
      <c r="A27" s="1280" t="s">
        <v>44</v>
      </c>
      <c r="B27" s="1351"/>
      <c r="C27" s="1357">
        <v>2292</v>
      </c>
      <c r="E27" s="1352">
        <v>2289</v>
      </c>
    </row>
    <row r="28" spans="1:5" s="361" customFormat="1" ht="26.25">
      <c r="A28" s="1280" t="s">
        <v>43</v>
      </c>
      <c r="B28" s="1351"/>
      <c r="C28" s="1408">
        <v>10170</v>
      </c>
      <c r="E28" s="1366">
        <v>10261</v>
      </c>
    </row>
    <row r="29" spans="1:5" s="361" customFormat="1" ht="26.25">
      <c r="A29" s="1282" t="s">
        <v>345</v>
      </c>
      <c r="B29" s="1351"/>
      <c r="C29" s="1409">
        <v>64382</v>
      </c>
      <c r="E29" s="1367">
        <v>64562</v>
      </c>
    </row>
    <row r="30" spans="1:5" s="361" customFormat="1" ht="27" thickBot="1">
      <c r="A30" s="1368" t="s">
        <v>346</v>
      </c>
      <c r="B30" s="1369"/>
      <c r="C30" s="1410">
        <v>72162</v>
      </c>
      <c r="E30" s="1370">
        <v>73485</v>
      </c>
    </row>
    <row r="31" spans="1:5" s="361" customFormat="1" ht="26.25">
      <c r="A31" s="1371" t="s">
        <v>42</v>
      </c>
      <c r="B31" s="1361"/>
      <c r="C31" s="1361"/>
      <c r="E31" s="1364"/>
    </row>
    <row r="32" spans="1:5" s="361" customFormat="1" ht="26.25">
      <c r="A32" s="400" t="s">
        <v>41</v>
      </c>
      <c r="B32" s="1361"/>
      <c r="C32" s="1361"/>
      <c r="E32" s="1364"/>
    </row>
    <row r="33" spans="1:5" s="361" customFormat="1" ht="26.25">
      <c r="A33" s="1281" t="s">
        <v>40</v>
      </c>
      <c r="B33" s="1372"/>
      <c r="C33" s="1357">
        <v>4134</v>
      </c>
      <c r="E33" s="1352">
        <v>4507</v>
      </c>
    </row>
    <row r="34" spans="1:5" s="361" customFormat="1" ht="26.25">
      <c r="A34" s="1281" t="s">
        <v>167</v>
      </c>
      <c r="B34" s="1351"/>
      <c r="C34" s="1357">
        <v>773</v>
      </c>
      <c r="E34" s="1352">
        <v>774</v>
      </c>
    </row>
    <row r="35" spans="1:5" s="361" customFormat="1" ht="26.25">
      <c r="A35" s="1281" t="s">
        <v>39</v>
      </c>
      <c r="B35" s="1351"/>
      <c r="C35" s="1407">
        <v>284</v>
      </c>
      <c r="E35" s="1352">
        <v>392</v>
      </c>
    </row>
    <row r="36" spans="1:5" s="361" customFormat="1" ht="26.25">
      <c r="A36" s="1281" t="s">
        <v>38</v>
      </c>
      <c r="B36" s="1358"/>
      <c r="C36" s="1407">
        <v>944</v>
      </c>
      <c r="E36" s="1359">
        <v>933</v>
      </c>
    </row>
    <row r="37" spans="1:5" s="361" customFormat="1" ht="26.25">
      <c r="A37" s="1280" t="s">
        <v>37</v>
      </c>
      <c r="B37" s="1373"/>
      <c r="C37" s="1360">
        <v>137</v>
      </c>
      <c r="E37" s="1359">
        <v>42</v>
      </c>
    </row>
    <row r="38" spans="1:5" s="361" customFormat="1" ht="26.25">
      <c r="A38" s="1280" t="s">
        <v>36</v>
      </c>
      <c r="B38" s="1374"/>
      <c r="C38" s="1357">
        <v>5323</v>
      </c>
      <c r="E38" s="1352">
        <v>7669</v>
      </c>
    </row>
    <row r="39" spans="1:5" s="361" customFormat="1" ht="26.25">
      <c r="A39" s="1280" t="s">
        <v>215</v>
      </c>
      <c r="B39" s="1374"/>
      <c r="C39" s="1375">
        <v>525</v>
      </c>
      <c r="E39" s="1376">
        <v>529</v>
      </c>
    </row>
    <row r="40" spans="1:5" s="361" customFormat="1" ht="26.25">
      <c r="A40" s="1282" t="s">
        <v>35</v>
      </c>
      <c r="B40" s="1373"/>
      <c r="C40" s="1357">
        <v>12120</v>
      </c>
      <c r="E40" s="1359">
        <v>14846</v>
      </c>
    </row>
    <row r="41" spans="1:5" s="361" customFormat="1" ht="26.25">
      <c r="A41" s="1282" t="s">
        <v>34</v>
      </c>
      <c r="B41" s="1373"/>
      <c r="C41" s="1360"/>
      <c r="E41" s="1359"/>
    </row>
    <row r="42" spans="1:5" s="361" customFormat="1" ht="26.25">
      <c r="A42" s="1280" t="s">
        <v>167</v>
      </c>
      <c r="B42" s="1374"/>
      <c r="C42" s="1407">
        <v>369</v>
      </c>
      <c r="E42" s="1352">
        <v>350</v>
      </c>
    </row>
    <row r="43" spans="1:5" s="361" customFormat="1" ht="26.25">
      <c r="A43" s="1280" t="s">
        <v>33</v>
      </c>
      <c r="B43" s="1373"/>
      <c r="C43" s="1357">
        <v>33869</v>
      </c>
      <c r="E43" s="1359">
        <v>32835</v>
      </c>
    </row>
    <row r="44" spans="1:5" s="361" customFormat="1" ht="26.25">
      <c r="A44" s="1280" t="s">
        <v>347</v>
      </c>
      <c r="B44" s="1373"/>
      <c r="C44" s="1357">
        <v>5335</v>
      </c>
      <c r="E44" s="1359">
        <v>5244</v>
      </c>
    </row>
    <row r="45" spans="1:5" s="361" customFormat="1" ht="26.25">
      <c r="A45" s="1280" t="s">
        <v>335</v>
      </c>
      <c r="B45" s="1374"/>
      <c r="C45" s="1407">
        <v>1189</v>
      </c>
      <c r="E45" s="1352">
        <v>1204</v>
      </c>
    </row>
    <row r="46" spans="1:5" s="361" customFormat="1" ht="26.25">
      <c r="A46" s="1280" t="s">
        <v>32</v>
      </c>
      <c r="B46" s="1374"/>
      <c r="C46" s="1408">
        <v>1661</v>
      </c>
      <c r="E46" s="1366">
        <v>1646</v>
      </c>
    </row>
    <row r="47" spans="1:5" s="361" customFormat="1" ht="26.25">
      <c r="A47" s="1282" t="s">
        <v>348</v>
      </c>
      <c r="B47" s="1373"/>
      <c r="C47" s="1408">
        <v>42423</v>
      </c>
      <c r="E47" s="1376">
        <v>41279</v>
      </c>
    </row>
    <row r="48" spans="1:5" s="361" customFormat="1" ht="26.25">
      <c r="A48" s="1282" t="s">
        <v>349</v>
      </c>
      <c r="B48" s="1374"/>
      <c r="C48" s="1408">
        <v>54543</v>
      </c>
      <c r="E48" s="1366">
        <v>56125</v>
      </c>
    </row>
    <row r="49" spans="1:5" s="361" customFormat="1" ht="26.25">
      <c r="A49" s="1371" t="s">
        <v>31</v>
      </c>
      <c r="B49" s="1354"/>
      <c r="C49" s="1411"/>
      <c r="E49" s="1364"/>
    </row>
    <row r="50" spans="1:5" s="361" customFormat="1" ht="26.25">
      <c r="A50" s="1282" t="s">
        <v>30</v>
      </c>
      <c r="B50" s="1354"/>
      <c r="C50" s="1411"/>
      <c r="E50" s="1364"/>
    </row>
    <row r="51" spans="1:5" s="361" customFormat="1" ht="26.25">
      <c r="A51" s="1280" t="s">
        <v>29</v>
      </c>
      <c r="B51" s="1373"/>
      <c r="C51" s="1358">
        <v>3481</v>
      </c>
      <c r="E51" s="1359">
        <v>3533</v>
      </c>
    </row>
    <row r="52" spans="1:5" s="361" customFormat="1" ht="26.25">
      <c r="A52" s="1280" t="s">
        <v>28</v>
      </c>
      <c r="B52" s="1373"/>
      <c r="C52" s="1358">
        <v>21174</v>
      </c>
      <c r="E52" s="1359">
        <v>20860</v>
      </c>
    </row>
    <row r="53" spans="1:5" s="361" customFormat="1" ht="26.25">
      <c r="A53" s="1280" t="s">
        <v>27</v>
      </c>
      <c r="B53" s="1373"/>
      <c r="C53" s="1360">
        <v>1271</v>
      </c>
      <c r="E53" s="1359">
        <v>1278</v>
      </c>
    </row>
    <row r="54" spans="1:5" s="361" customFormat="1" ht="26.25">
      <c r="A54" s="1280" t="s">
        <v>366</v>
      </c>
      <c r="B54" s="1374"/>
      <c r="C54" s="1357">
        <v>45</v>
      </c>
      <c r="E54" s="1352">
        <v>-159</v>
      </c>
    </row>
    <row r="55" spans="1:5" s="361" customFormat="1" ht="26.25">
      <c r="A55" s="1280" t="s">
        <v>350</v>
      </c>
      <c r="B55" s="1374"/>
      <c r="C55" s="1408">
        <v>-8638</v>
      </c>
      <c r="E55" s="1366">
        <v>-8441</v>
      </c>
    </row>
    <row r="56" spans="1:5" s="361" customFormat="1" ht="26.25">
      <c r="A56" s="1282" t="s">
        <v>351</v>
      </c>
      <c r="B56" s="1374"/>
      <c r="C56" s="1357">
        <v>17333</v>
      </c>
      <c r="E56" s="1352">
        <v>17071</v>
      </c>
    </row>
    <row r="57" spans="1:5" s="361" customFormat="1" ht="26.25">
      <c r="A57" s="1282" t="s">
        <v>26</v>
      </c>
      <c r="B57" s="1374"/>
      <c r="C57" s="1412">
        <v>286</v>
      </c>
      <c r="E57" s="1365">
        <v>289</v>
      </c>
    </row>
    <row r="58" spans="1:5" s="361" customFormat="1" ht="26.25">
      <c r="A58" s="1377" t="s">
        <v>352</v>
      </c>
      <c r="B58" s="1374"/>
      <c r="C58" s="1362">
        <v>17619</v>
      </c>
      <c r="E58" s="1363">
        <v>17360</v>
      </c>
    </row>
    <row r="59" spans="1:5" s="361" customFormat="1" ht="27" thickBot="1">
      <c r="A59" s="1368" t="s">
        <v>353</v>
      </c>
      <c r="B59" s="1378"/>
      <c r="C59" s="1379">
        <v>72162</v>
      </c>
      <c r="E59" s="1380">
        <v>73485</v>
      </c>
    </row>
    <row r="60" spans="1:5" s="361" customFormat="1" ht="27" thickBot="1">
      <c r="A60" s="1368" t="s">
        <v>68</v>
      </c>
      <c r="B60" s="1381"/>
      <c r="C60" s="1382">
        <v>921.8</v>
      </c>
      <c r="E60" s="1383">
        <v>912.3</v>
      </c>
    </row>
    <row r="61" spans="1:5" s="361" customFormat="1" ht="15.75" customHeight="1">
      <c r="A61" s="1384"/>
      <c r="B61" s="1384"/>
      <c r="C61" s="1384"/>
      <c r="D61" s="1384"/>
      <c r="E61" s="851"/>
    </row>
    <row r="62" spans="1:5" s="361" customFormat="1" ht="25.5">
      <c r="A62" s="1448"/>
      <c r="B62" s="1448"/>
      <c r="C62" s="1448"/>
      <c r="D62" s="1448"/>
      <c r="E62" s="1448"/>
    </row>
  </sheetData>
  <mergeCells count="1">
    <mergeCell ref="A62:E62"/>
  </mergeCells>
  <printOptions horizontalCentered="1"/>
  <pageMargins left="0.51181102362204722" right="0.51181102362204722" top="0.51181102362204722" bottom="0.51181102362204722" header="0.51181102362204722" footer="0.51181102362204722"/>
  <pageSetup scale="34" firstPageNumber="2" fitToWidth="0" orientation="landscape" useFirstPageNumber="1" r:id="rId1"/>
  <headerFooter scaleWithDoc="0">
    <oddFooter>&amp;R&amp;"Helvetica,Regular"&amp;7BCE Supplementary Financial Information - First Quarter 2025 Page 11</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26625"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26625" r:id="rId6" name="FPMExcelClientSheetOptions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pageSetUpPr autoPageBreaks="0" fitToPage="1"/>
  </sheetPr>
  <dimension ref="B7:O39"/>
  <sheetViews>
    <sheetView showGridLines="0" tabSelected="1" view="pageBreakPreview" zoomScale="85" zoomScaleNormal="80" zoomScaleSheetLayoutView="85" workbookViewId="0"/>
  </sheetViews>
  <sheetFormatPr defaultColWidth="9.140625" defaultRowHeight="12.75"/>
  <cols>
    <col min="1" max="1" width="4.7109375" style="17" customWidth="1"/>
    <col min="2" max="2" width="10.5703125" style="17" customWidth="1"/>
    <col min="3" max="3" width="8.85546875" style="17" customWidth="1"/>
    <col min="4" max="4" width="9.140625" style="17"/>
    <col min="5" max="5" width="10.140625" style="17" customWidth="1"/>
    <col min="6" max="6" width="15.85546875" style="17" customWidth="1"/>
    <col min="7" max="7" width="9.140625" style="17"/>
    <col min="8" max="8" width="8.7109375" style="17" customWidth="1"/>
    <col min="9" max="14" width="9.140625" style="17"/>
    <col min="15" max="15" width="10.5703125" style="17" customWidth="1"/>
    <col min="16" max="16384" width="9.140625" style="17"/>
  </cols>
  <sheetData>
    <row r="7" spans="2:6">
      <c r="B7" s="920"/>
    </row>
    <row r="8" spans="2:6" ht="15" customHeight="1">
      <c r="B8" s="920"/>
    </row>
    <row r="9" spans="2:6">
      <c r="B9" s="920"/>
    </row>
    <row r="14" spans="2:6" ht="47.25" customHeight="1"/>
    <row r="16" spans="2:6">
      <c r="B16" s="389"/>
      <c r="C16" s="389"/>
      <c r="D16" s="389"/>
      <c r="E16" s="389"/>
      <c r="F16" s="389"/>
    </row>
    <row r="17" spans="2:15">
      <c r="B17" s="389"/>
      <c r="C17" s="389"/>
      <c r="D17" s="389"/>
      <c r="E17" s="389"/>
      <c r="F17" s="389"/>
    </row>
    <row r="18" spans="2:15">
      <c r="B18" s="389"/>
      <c r="C18" s="389"/>
      <c r="D18" s="389"/>
      <c r="E18" s="389"/>
      <c r="F18" s="389"/>
    </row>
    <row r="19" spans="2:15">
      <c r="B19" s="389"/>
      <c r="C19" s="389"/>
      <c r="D19" s="389"/>
      <c r="E19" s="389"/>
      <c r="F19" s="389"/>
    </row>
    <row r="20" spans="2:15" ht="157.5" customHeight="1">
      <c r="B20" s="389"/>
      <c r="C20" s="390" t="s">
        <v>132</v>
      </c>
      <c r="D20" s="389"/>
      <c r="E20" s="389"/>
      <c r="F20" s="389"/>
    </row>
    <row r="21" spans="2:15" ht="25.5" customHeight="1">
      <c r="B21" s="389"/>
      <c r="C21" s="389"/>
      <c r="D21" s="389"/>
      <c r="E21" s="389"/>
      <c r="F21" s="389"/>
      <c r="O21" s="1"/>
    </row>
    <row r="22" spans="2:15" ht="12" customHeight="1">
      <c r="B22" s="389"/>
      <c r="C22" s="389"/>
      <c r="D22" s="389"/>
      <c r="E22" s="389"/>
      <c r="F22" s="389"/>
    </row>
    <row r="23" spans="2:15">
      <c r="B23" s="389"/>
      <c r="C23" s="389"/>
      <c r="D23" s="389"/>
      <c r="E23" s="389"/>
      <c r="F23" s="389"/>
    </row>
    <row r="24" spans="2:15" ht="13.5" customHeight="1">
      <c r="B24" s="389"/>
      <c r="C24" s="389"/>
      <c r="D24" s="389"/>
      <c r="E24" s="389"/>
      <c r="F24" s="389"/>
    </row>
    <row r="25" spans="2:15" ht="13.5" customHeight="1">
      <c r="B25" s="391"/>
      <c r="C25" s="389"/>
      <c r="D25" s="389"/>
      <c r="E25" s="389"/>
      <c r="F25" s="389"/>
    </row>
    <row r="26" spans="2:15">
      <c r="B26" s="389"/>
      <c r="C26" s="389"/>
      <c r="D26" s="389"/>
      <c r="E26" s="389"/>
      <c r="F26" s="389"/>
    </row>
    <row r="27" spans="2:15" ht="18.75" customHeight="1">
      <c r="B27" s="389"/>
      <c r="C27" s="392" t="s">
        <v>65</v>
      </c>
      <c r="D27" s="389"/>
      <c r="E27" s="389"/>
      <c r="F27" s="389"/>
    </row>
    <row r="28" spans="2:15">
      <c r="B28" s="389"/>
      <c r="C28" s="393" t="s">
        <v>306</v>
      </c>
      <c r="D28" s="389"/>
      <c r="E28" s="389"/>
      <c r="F28" s="389"/>
    </row>
    <row r="29" spans="2:15" ht="25.5" customHeight="1">
      <c r="B29" s="389"/>
      <c r="C29" s="395" t="s">
        <v>307</v>
      </c>
      <c r="D29" s="394"/>
      <c r="E29" s="389"/>
      <c r="F29" s="389"/>
    </row>
    <row r="30" spans="2:15">
      <c r="B30" s="389"/>
      <c r="C30" s="1067" t="s">
        <v>308</v>
      </c>
      <c r="D30" s="394"/>
      <c r="E30" s="389"/>
      <c r="F30" s="389"/>
    </row>
    <row r="31" spans="2:15" ht="15.75">
      <c r="B31" s="389"/>
      <c r="C31" s="389"/>
      <c r="D31" s="396"/>
      <c r="E31" s="389"/>
      <c r="F31" s="389"/>
    </row>
    <row r="32" spans="2:15">
      <c r="B32" s="389"/>
      <c r="C32" s="389"/>
      <c r="D32" s="389"/>
      <c r="E32" s="389"/>
      <c r="F32" s="389"/>
      <c r="G32" s="18"/>
    </row>
    <row r="34" spans="2:11">
      <c r="G34" s="397"/>
    </row>
    <row r="35" spans="2:11">
      <c r="B35" s="17" t="s">
        <v>25</v>
      </c>
      <c r="E35" s="17" t="s">
        <v>25</v>
      </c>
      <c r="G35" s="397" t="s">
        <v>25</v>
      </c>
    </row>
    <row r="39" spans="2:11">
      <c r="K39" s="17" t="s">
        <v>25</v>
      </c>
    </row>
  </sheetData>
  <hyperlinks>
    <hyperlink ref="G35" r:id="rId1" display="vincent.surette@bell.ca" xr:uid="{00000000-0004-0000-0100-000000000000}"/>
    <hyperlink ref="C30" r:id="rId2" xr:uid="{15FD799C-724B-4582-A334-7D995056EDCF}"/>
  </hyperlinks>
  <printOptions horizontalCentered="1"/>
  <pageMargins left="0.51181102362204722" right="0.51181102362204722" top="0.51181102362204722" bottom="0.51181102362204722" header="0.51181102362204722" footer="0.51181102362204722"/>
  <pageSetup scale="89" firstPageNumber="2" orientation="landscape" useFirstPageNumber="1" r:id="rId3"/>
  <headerFooter scaleWithDoc="0"/>
  <customProperties>
    <customPr name="FPMExcelClientCellBasedFunctionStatus" r:id="rId4"/>
    <customPr name="FPMExcelClientRefreshTime" r:id="rId5"/>
  </customProperties>
  <drawing r:id="rId6"/>
  <legacyDrawing r:id="rId7"/>
  <controls>
    <mc:AlternateContent xmlns:mc="http://schemas.openxmlformats.org/markup-compatibility/2006">
      <mc:Choice Requires="x14">
        <control shapeId="45057" r:id="rId8" name="FPMExcelClientSheetOptionstb1">
          <controlPr defaultSize="0" autoLine="0" r:id="rId9">
            <anchor moveWithCells="1" sizeWithCells="1">
              <from>
                <xdr:col>0</xdr:col>
                <xdr:colOff>0</xdr:colOff>
                <xdr:row>0</xdr:row>
                <xdr:rowOff>0</xdr:rowOff>
              </from>
              <to>
                <xdr:col>37</xdr:col>
                <xdr:colOff>523875</xdr:colOff>
                <xdr:row>0</xdr:row>
                <xdr:rowOff>19050</xdr:rowOff>
              </to>
            </anchor>
          </controlPr>
        </control>
      </mc:Choice>
      <mc:Fallback>
        <control shapeId="45057" r:id="rId8" name="FPMExcelClientSheetOptionstb1"/>
      </mc:Fallback>
    </mc:AlternateContent>
  </control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
    <pageSetUpPr fitToPage="1"/>
  </sheetPr>
  <dimension ref="A1:E121"/>
  <sheetViews>
    <sheetView view="pageBreakPreview" zoomScale="55" zoomScaleNormal="60" zoomScaleSheetLayoutView="55" workbookViewId="0"/>
  </sheetViews>
  <sheetFormatPr defaultColWidth="9.140625" defaultRowHeight="16.5"/>
  <cols>
    <col min="1" max="1" width="184.85546875" style="23" customWidth="1"/>
    <col min="2" max="2" width="23.140625" style="20" customWidth="1"/>
    <col min="3" max="3" width="1.85546875" style="23" customWidth="1"/>
    <col min="4" max="5" width="23.140625" style="23" customWidth="1"/>
    <col min="6" max="7" width="9.140625" style="23" customWidth="1"/>
    <col min="8" max="16384" width="9.140625" style="23"/>
  </cols>
  <sheetData>
    <row r="1" spans="1:5" ht="30.75">
      <c r="A1" s="386"/>
      <c r="E1" s="1284" t="s">
        <v>21</v>
      </c>
    </row>
    <row r="2" spans="1:5" ht="30.75">
      <c r="A2" s="386"/>
      <c r="E2" s="1283" t="s">
        <v>279</v>
      </c>
    </row>
    <row r="3" spans="1:5" ht="21" customHeight="1" thickBot="1">
      <c r="A3" s="386"/>
    </row>
    <row r="4" spans="1:5" s="361" customFormat="1" ht="24" customHeight="1" thickTop="1">
      <c r="B4" s="1285" t="s">
        <v>132</v>
      </c>
      <c r="C4" s="39"/>
      <c r="D4" s="1286" t="s">
        <v>132</v>
      </c>
    </row>
    <row r="5" spans="1:5" s="361" customFormat="1" ht="27" thickBot="1">
      <c r="A5" s="1278" t="s">
        <v>63</v>
      </c>
      <c r="B5" s="1287">
        <v>2025</v>
      </c>
      <c r="C5" s="1288"/>
      <c r="D5" s="1279">
        <v>2024</v>
      </c>
      <c r="E5" s="1289" t="s">
        <v>24</v>
      </c>
    </row>
    <row r="6" spans="1:5" s="361" customFormat="1" ht="26.25">
      <c r="A6" s="1290" t="s">
        <v>311</v>
      </c>
      <c r="B6" s="1291">
        <v>683</v>
      </c>
      <c r="C6" s="1292"/>
      <c r="D6" s="1293">
        <v>457</v>
      </c>
      <c r="E6" s="1295">
        <v>226</v>
      </c>
    </row>
    <row r="7" spans="1:5" s="361" customFormat="1" ht="26.25">
      <c r="A7" s="1297" t="s">
        <v>318</v>
      </c>
      <c r="B7" s="1298"/>
      <c r="C7" s="1296"/>
      <c r="D7" s="1293"/>
      <c r="E7" s="1294"/>
    </row>
    <row r="8" spans="1:5" s="361" customFormat="1" ht="26.25">
      <c r="A8" s="1299" t="s">
        <v>19</v>
      </c>
      <c r="B8" s="1291">
        <v>247</v>
      </c>
      <c r="C8" s="1296"/>
      <c r="D8" s="1293">
        <v>229</v>
      </c>
      <c r="E8" s="1293">
        <v>18</v>
      </c>
    </row>
    <row r="9" spans="1:5" s="361" customFormat="1" ht="26.25">
      <c r="A9" s="1299" t="s">
        <v>18</v>
      </c>
      <c r="B9" s="1291">
        <v>1272</v>
      </c>
      <c r="C9" s="1296"/>
      <c r="D9" s="1293">
        <v>1262</v>
      </c>
      <c r="E9" s="1293">
        <v>10</v>
      </c>
    </row>
    <row r="10" spans="1:5" s="361" customFormat="1" ht="26.25">
      <c r="A10" s="1299" t="s">
        <v>133</v>
      </c>
      <c r="B10" s="1291">
        <v>29</v>
      </c>
      <c r="C10" s="1296"/>
      <c r="D10" s="1293">
        <v>44</v>
      </c>
      <c r="E10" s="1293">
        <v>-15</v>
      </c>
    </row>
    <row r="11" spans="1:5" s="361" customFormat="1" ht="26.25">
      <c r="A11" s="1299" t="s">
        <v>16</v>
      </c>
      <c r="B11" s="1291">
        <v>397</v>
      </c>
      <c r="C11" s="1296"/>
      <c r="D11" s="1293">
        <v>384</v>
      </c>
      <c r="E11" s="1293">
        <v>13</v>
      </c>
    </row>
    <row r="12" spans="1:5" s="361" customFormat="1" ht="26.25">
      <c r="A12" s="1299" t="s">
        <v>183</v>
      </c>
      <c r="B12" s="1291">
        <v>9</v>
      </c>
      <c r="C12" s="1296"/>
      <c r="D12" s="1293">
        <v>13</v>
      </c>
      <c r="E12" s="1293">
        <v>-4</v>
      </c>
    </row>
    <row r="13" spans="1:5" s="361" customFormat="1" ht="26.25">
      <c r="A13" s="1299" t="s">
        <v>364</v>
      </c>
      <c r="B13" s="1291">
        <v>2</v>
      </c>
      <c r="C13" s="1296"/>
      <c r="D13" s="1293">
        <v>6</v>
      </c>
      <c r="E13" s="1293">
        <v>-4</v>
      </c>
    </row>
    <row r="14" spans="1:5" s="361" customFormat="1" ht="26.25">
      <c r="A14" s="1299" t="s">
        <v>15</v>
      </c>
      <c r="B14" s="1291">
        <v>257</v>
      </c>
      <c r="C14" s="1296"/>
      <c r="D14" s="1293">
        <v>166</v>
      </c>
      <c r="E14" s="1293">
        <v>91</v>
      </c>
    </row>
    <row r="15" spans="1:5" s="361" customFormat="1" ht="26.25">
      <c r="A15" s="1299" t="s">
        <v>14</v>
      </c>
      <c r="B15" s="1291">
        <v>-18</v>
      </c>
      <c r="C15" s="1296"/>
      <c r="D15" s="1293">
        <v>-18</v>
      </c>
      <c r="E15" s="1293">
        <v>0</v>
      </c>
    </row>
    <row r="16" spans="1:5" s="361" customFormat="1" ht="26.25">
      <c r="A16" s="1299" t="s">
        <v>13</v>
      </c>
      <c r="B16" s="1291">
        <v>-14</v>
      </c>
      <c r="C16" s="1296"/>
      <c r="D16" s="1293">
        <v>-16</v>
      </c>
      <c r="E16" s="1293">
        <v>2</v>
      </c>
    </row>
    <row r="17" spans="1:5" s="361" customFormat="1" ht="26.25">
      <c r="A17" s="1299" t="s">
        <v>12</v>
      </c>
      <c r="B17" s="1291">
        <v>-81</v>
      </c>
      <c r="C17" s="1296"/>
      <c r="D17" s="1293">
        <v>-46</v>
      </c>
      <c r="E17" s="1293">
        <v>-35</v>
      </c>
    </row>
    <row r="18" spans="1:5" s="361" customFormat="1" ht="26.25">
      <c r="A18" s="1299" t="s">
        <v>11</v>
      </c>
      <c r="B18" s="1291">
        <v>-561</v>
      </c>
      <c r="C18" s="1296"/>
      <c r="D18" s="1293">
        <v>-448</v>
      </c>
      <c r="E18" s="1293">
        <v>-113</v>
      </c>
    </row>
    <row r="19" spans="1:5" s="361" customFormat="1" ht="26.25">
      <c r="A19" s="1299" t="s">
        <v>10</v>
      </c>
      <c r="B19" s="1291">
        <v>-74</v>
      </c>
      <c r="C19" s="1296"/>
      <c r="D19" s="1293">
        <v>-335</v>
      </c>
      <c r="E19" s="1293">
        <v>261</v>
      </c>
    </row>
    <row r="20" spans="1:5" s="361" customFormat="1" ht="26.25">
      <c r="A20" s="1299" t="s">
        <v>139</v>
      </c>
      <c r="B20" s="1291">
        <v>-8</v>
      </c>
      <c r="C20" s="1296"/>
      <c r="D20" s="1293">
        <v>-15</v>
      </c>
      <c r="E20" s="1293">
        <v>7</v>
      </c>
    </row>
    <row r="21" spans="1:5" s="361" customFormat="1" ht="27" thickBot="1">
      <c r="A21" s="1299" t="s">
        <v>9</v>
      </c>
      <c r="B21" s="1291">
        <v>-569</v>
      </c>
      <c r="C21" s="1296"/>
      <c r="D21" s="1293">
        <v>-551</v>
      </c>
      <c r="E21" s="1293">
        <v>-18</v>
      </c>
    </row>
    <row r="22" spans="1:5" s="361" customFormat="1" ht="26.25">
      <c r="A22" s="1300" t="s">
        <v>8</v>
      </c>
      <c r="B22" s="1301">
        <v>1571</v>
      </c>
      <c r="C22" s="1302"/>
      <c r="D22" s="1304">
        <v>1132</v>
      </c>
      <c r="E22" s="1303">
        <v>439</v>
      </c>
    </row>
    <row r="23" spans="1:5" s="361" customFormat="1" ht="26.25">
      <c r="A23" s="1299" t="s">
        <v>7</v>
      </c>
      <c r="B23" s="1305">
        <v>-729</v>
      </c>
      <c r="C23" s="1296"/>
      <c r="D23" s="1293">
        <v>-1002</v>
      </c>
      <c r="E23" s="1293">
        <v>273</v>
      </c>
    </row>
    <row r="24" spans="1:5" s="361" customFormat="1" ht="26.25">
      <c r="A24" s="1299" t="s">
        <v>6</v>
      </c>
      <c r="B24" s="1291">
        <v>-39</v>
      </c>
      <c r="C24" s="1296"/>
      <c r="D24" s="1293">
        <v>-46</v>
      </c>
      <c r="E24" s="1293">
        <v>7</v>
      </c>
    </row>
    <row r="25" spans="1:5" s="361" customFormat="1" ht="26.25">
      <c r="A25" s="1299" t="s">
        <v>134</v>
      </c>
      <c r="B25" s="1291">
        <v>-13</v>
      </c>
      <c r="C25" s="1296"/>
      <c r="D25" s="1293">
        <v>-14</v>
      </c>
      <c r="E25" s="1293">
        <v>1</v>
      </c>
    </row>
    <row r="26" spans="1:5" s="361" customFormat="1" ht="27" thickBot="1">
      <c r="A26" s="1299" t="s">
        <v>139</v>
      </c>
      <c r="B26" s="1291">
        <v>8</v>
      </c>
      <c r="C26" s="1294"/>
      <c r="D26" s="1293">
        <v>15</v>
      </c>
      <c r="E26" s="1293">
        <v>-7</v>
      </c>
    </row>
    <row r="27" spans="1:5" s="361" customFormat="1" ht="26.25">
      <c r="A27" s="1306" t="s">
        <v>143</v>
      </c>
      <c r="B27" s="1307">
        <v>798</v>
      </c>
      <c r="C27" s="1308"/>
      <c r="D27" s="1303">
        <v>85</v>
      </c>
      <c r="E27" s="1303">
        <v>713</v>
      </c>
    </row>
    <row r="28" spans="1:5" s="361" customFormat="1" ht="26.25">
      <c r="A28" s="1299" t="s">
        <v>5</v>
      </c>
      <c r="B28" s="1291">
        <v>1</v>
      </c>
      <c r="C28" s="1296"/>
      <c r="D28" s="1293">
        <v>-82</v>
      </c>
      <c r="E28" s="1293">
        <v>83</v>
      </c>
    </row>
    <row r="29" spans="1:5" s="851" customFormat="1" ht="26.25">
      <c r="A29" s="1299" t="s">
        <v>139</v>
      </c>
      <c r="B29" s="1291">
        <v>-8</v>
      </c>
      <c r="C29" s="1296"/>
      <c r="D29" s="1293">
        <v>-15</v>
      </c>
      <c r="E29" s="1293">
        <v>7</v>
      </c>
    </row>
    <row r="30" spans="1:5" s="851" customFormat="1" ht="26.25">
      <c r="A30" s="1299" t="s">
        <v>365</v>
      </c>
      <c r="B30" s="1291">
        <v>400</v>
      </c>
      <c r="C30" s="1296"/>
      <c r="D30" s="1293">
        <v>300</v>
      </c>
      <c r="E30" s="1293">
        <v>100</v>
      </c>
    </row>
    <row r="31" spans="1:5" s="363" customFormat="1" ht="26.25">
      <c r="A31" s="1299" t="s">
        <v>246</v>
      </c>
      <c r="B31" s="1310">
        <v>0</v>
      </c>
      <c r="C31" s="1296"/>
      <c r="D31" s="1293">
        <v>-104</v>
      </c>
      <c r="E31" s="1293">
        <v>104</v>
      </c>
    </row>
    <row r="32" spans="1:5" s="363" customFormat="1" ht="26.25">
      <c r="A32" s="1299" t="s">
        <v>4</v>
      </c>
      <c r="B32" s="1291">
        <v>-11</v>
      </c>
      <c r="C32" s="1296"/>
      <c r="D32" s="1293">
        <v>-10</v>
      </c>
      <c r="E32" s="1293">
        <v>-1</v>
      </c>
    </row>
    <row r="33" spans="1:5" s="361" customFormat="1" ht="26.25">
      <c r="A33" s="1299" t="s">
        <v>317</v>
      </c>
      <c r="B33" s="1291">
        <v>-1131</v>
      </c>
      <c r="C33" s="1296"/>
      <c r="D33" s="1293">
        <v>979</v>
      </c>
      <c r="E33" s="1293">
        <v>-2110</v>
      </c>
    </row>
    <row r="34" spans="1:5" s="361" customFormat="1" ht="26.25">
      <c r="A34" s="1299" t="s">
        <v>3</v>
      </c>
      <c r="B34" s="1291">
        <v>4437</v>
      </c>
      <c r="C34" s="1296"/>
      <c r="D34" s="1293">
        <v>2191</v>
      </c>
      <c r="E34" s="1293">
        <v>2246</v>
      </c>
    </row>
    <row r="35" spans="1:5" s="361" customFormat="1" ht="26.25">
      <c r="A35" s="1334" t="s">
        <v>374</v>
      </c>
      <c r="B35" s="1291">
        <v>-3952</v>
      </c>
      <c r="C35" s="1296"/>
      <c r="D35" s="1293">
        <v>-1816</v>
      </c>
      <c r="E35" s="1293">
        <v>-2136</v>
      </c>
    </row>
    <row r="36" spans="1:5" s="361" customFormat="1" ht="26.25">
      <c r="A36" s="1299" t="s">
        <v>175</v>
      </c>
      <c r="B36" s="1291">
        <v>-64</v>
      </c>
      <c r="C36" s="1296"/>
      <c r="D36" s="1311">
        <v>-104</v>
      </c>
      <c r="E36" s="1293">
        <v>40</v>
      </c>
    </row>
    <row r="37" spans="1:5" s="361" customFormat="1" ht="26.25">
      <c r="A37" s="1299" t="s">
        <v>232</v>
      </c>
      <c r="B37" s="1291">
        <v>-37</v>
      </c>
      <c r="C37" s="1296"/>
      <c r="D37" s="1311">
        <v>-38</v>
      </c>
      <c r="E37" s="1293">
        <v>1</v>
      </c>
    </row>
    <row r="38" spans="1:5" s="361" customFormat="1" ht="26.25">
      <c r="A38" s="1299" t="s">
        <v>2</v>
      </c>
      <c r="B38" s="1291">
        <v>-602</v>
      </c>
      <c r="C38" s="1296"/>
      <c r="D38" s="1311">
        <v>-883</v>
      </c>
      <c r="E38" s="1293">
        <v>281</v>
      </c>
    </row>
    <row r="39" spans="1:5" s="361" customFormat="1" ht="26.25">
      <c r="A39" s="1299" t="s">
        <v>1</v>
      </c>
      <c r="B39" s="1291">
        <v>-47</v>
      </c>
      <c r="C39" s="1296"/>
      <c r="D39" s="1311">
        <v>-18</v>
      </c>
      <c r="E39" s="1293">
        <v>-29</v>
      </c>
    </row>
    <row r="40" spans="1:5" s="361" customFormat="1" ht="27" thickBot="1">
      <c r="A40" s="851"/>
      <c r="B40" s="1312">
        <v>-1014</v>
      </c>
      <c r="C40" s="1313"/>
      <c r="D40" s="1316">
        <v>400</v>
      </c>
      <c r="E40" s="1314">
        <v>-1414</v>
      </c>
    </row>
    <row r="41" spans="1:5" s="361" customFormat="1" ht="26.25">
      <c r="A41" s="1317" t="s">
        <v>319</v>
      </c>
      <c r="B41" s="1301">
        <v>-523</v>
      </c>
      <c r="C41" s="1308"/>
      <c r="D41" s="1318">
        <v>242</v>
      </c>
      <c r="E41" s="1303">
        <v>-765</v>
      </c>
    </row>
    <row r="42" spans="1:5" s="361" customFormat="1" ht="26.25">
      <c r="A42" s="851" t="s">
        <v>201</v>
      </c>
      <c r="B42" s="1298">
        <v>1572</v>
      </c>
      <c r="C42" s="1296"/>
      <c r="D42" s="1311">
        <v>547</v>
      </c>
      <c r="E42" s="1293">
        <v>1025</v>
      </c>
    </row>
    <row r="43" spans="1:5" s="361" customFormat="1" ht="27" thickBot="1">
      <c r="A43" s="1282" t="s">
        <v>202</v>
      </c>
      <c r="B43" s="1319">
        <v>1049</v>
      </c>
      <c r="C43" s="1320"/>
      <c r="D43" s="1321">
        <v>789</v>
      </c>
      <c r="E43" s="1322">
        <v>260</v>
      </c>
    </row>
    <row r="44" spans="1:5" s="361" customFormat="1" ht="27" thickTop="1">
      <c r="A44" s="851" t="s">
        <v>320</v>
      </c>
      <c r="B44" s="1291">
        <v>3</v>
      </c>
      <c r="C44" s="1296"/>
      <c r="D44" s="1318">
        <v>-54</v>
      </c>
      <c r="E44" s="1323">
        <v>57</v>
      </c>
    </row>
    <row r="45" spans="1:5" s="361" customFormat="1" ht="26.25">
      <c r="A45" s="361" t="s">
        <v>203</v>
      </c>
      <c r="B45" s="1298">
        <v>0</v>
      </c>
      <c r="C45" s="1309"/>
      <c r="D45" s="1311">
        <v>225</v>
      </c>
      <c r="E45" s="1293">
        <v>-225</v>
      </c>
    </row>
    <row r="46" spans="1:5" s="361" customFormat="1" ht="27" thickBot="1">
      <c r="A46" s="362" t="s">
        <v>204</v>
      </c>
      <c r="B46" s="1319">
        <v>3</v>
      </c>
      <c r="C46" s="1320"/>
      <c r="D46" s="1321">
        <v>171</v>
      </c>
      <c r="E46" s="1315">
        <v>-168</v>
      </c>
    </row>
    <row r="47" spans="1:5" ht="12" customHeight="1" thickTop="1">
      <c r="A47" s="24"/>
      <c r="B47" s="26"/>
      <c r="C47" s="26"/>
      <c r="D47" s="24"/>
      <c r="E47" s="433"/>
    </row>
    <row r="48" spans="1: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sheetData>
  <printOptions horizontalCentered="1"/>
  <pageMargins left="0.51181102362204722" right="0.51181102362204722" top="0.51181102362204722" bottom="0.51181102362204722" header="0.51181102362204722" footer="0.51181102362204722"/>
  <pageSetup scale="44" firstPageNumber="2" orientation="landscape" useFirstPageNumber="1" r:id="rId1"/>
  <headerFooter scaleWithDoc="0">
    <oddFooter>&amp;R&amp;"Helvetica,Regular"&amp;7BCE Supplementary Financial Information - First Quarter 2025 Page 12</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41985" r:id="rId6" name="FPMExcelClientSheetOptionstb1">
          <controlPr defaultSize="0" autoLine="0" autoPict="0" r:id="rId7">
            <anchor moveWithCells="1" sizeWithCells="1">
              <from>
                <xdr:col>0</xdr:col>
                <xdr:colOff>0</xdr:colOff>
                <xdr:row>0</xdr:row>
                <xdr:rowOff>0</xdr:rowOff>
              </from>
              <to>
                <xdr:col>0</xdr:col>
                <xdr:colOff>561975</xdr:colOff>
                <xdr:row>0</xdr:row>
                <xdr:rowOff>0</xdr:rowOff>
              </to>
            </anchor>
          </controlPr>
        </control>
      </mc:Choice>
      <mc:Fallback>
        <control shapeId="41985" r:id="rId6" name="FPMExcelClientSheetOptionstb1"/>
      </mc:Fallback>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
    <pageSetUpPr fitToPage="1"/>
  </sheetPr>
  <dimension ref="A1:I110"/>
  <sheetViews>
    <sheetView showGridLines="0" view="pageBreakPreview" zoomScale="70" zoomScaleNormal="70" zoomScaleSheetLayoutView="70" zoomScalePageLayoutView="55" workbookViewId="0"/>
  </sheetViews>
  <sheetFormatPr defaultColWidth="9.140625" defaultRowHeight="16.5"/>
  <cols>
    <col min="1" max="1" width="187.5703125" style="23" customWidth="1"/>
    <col min="2" max="2" width="20" style="20" customWidth="1"/>
    <col min="3" max="3" width="1.7109375" style="23" customWidth="1"/>
    <col min="4" max="4" width="20" style="23" customWidth="1"/>
    <col min="5" max="5" width="1.85546875" style="23" customWidth="1"/>
    <col min="6" max="9" width="20" style="23" customWidth="1"/>
    <col min="10" max="16384" width="9.140625" style="23"/>
  </cols>
  <sheetData>
    <row r="1" spans="1:9" ht="12" customHeight="1"/>
    <row r="2" spans="1:9" ht="30.75">
      <c r="A2" s="386"/>
      <c r="B2" s="387"/>
      <c r="C2" s="386"/>
      <c r="D2" s="386"/>
      <c r="E2" s="386"/>
      <c r="F2" s="386"/>
      <c r="G2" s="386"/>
      <c r="H2" s="386"/>
      <c r="I2" s="1284" t="s">
        <v>21</v>
      </c>
    </row>
    <row r="3" spans="1:9" ht="30.75">
      <c r="A3" s="386"/>
      <c r="B3" s="387"/>
      <c r="C3" s="386"/>
      <c r="D3" s="386"/>
      <c r="E3" s="386"/>
      <c r="F3" s="386"/>
      <c r="G3" s="386"/>
      <c r="H3" s="386"/>
      <c r="I3" s="1284" t="s">
        <v>280</v>
      </c>
    </row>
    <row r="4" spans="1:9" ht="21.75" customHeight="1"/>
    <row r="5" spans="1:9" s="361" customFormat="1" ht="48.75" customHeight="1" thickBot="1">
      <c r="A5" s="1324" t="s">
        <v>63</v>
      </c>
      <c r="B5" s="1325" t="s">
        <v>336</v>
      </c>
      <c r="C5" s="1326"/>
      <c r="D5" s="1328" t="s">
        <v>315</v>
      </c>
      <c r="E5" s="1326"/>
      <c r="F5" s="1328" t="s">
        <v>298</v>
      </c>
      <c r="G5" s="1328" t="s">
        <v>297</v>
      </c>
      <c r="H5" s="1328" t="s">
        <v>296</v>
      </c>
      <c r="I5" s="1327" t="s">
        <v>295</v>
      </c>
    </row>
    <row r="6" spans="1:9" s="361" customFormat="1" ht="8.25" customHeight="1">
      <c r="A6" s="362"/>
      <c r="B6" s="1282"/>
      <c r="C6" s="1282"/>
      <c r="D6" s="851"/>
      <c r="E6" s="851"/>
      <c r="F6" s="851"/>
      <c r="G6" s="851"/>
      <c r="H6" s="851"/>
      <c r="I6" s="851"/>
    </row>
    <row r="7" spans="1:9" s="361" customFormat="1" ht="26.25">
      <c r="A7" s="1290" t="s">
        <v>313</v>
      </c>
      <c r="B7" s="1329">
        <v>683</v>
      </c>
      <c r="C7" s="1280"/>
      <c r="D7" s="1311">
        <v>375</v>
      </c>
      <c r="E7" s="1280"/>
      <c r="F7" s="1311">
        <v>505</v>
      </c>
      <c r="G7" s="1311">
        <v>-1191</v>
      </c>
      <c r="H7" s="1311">
        <v>604</v>
      </c>
      <c r="I7" s="1311">
        <v>457</v>
      </c>
    </row>
    <row r="8" spans="1:9" s="361" customFormat="1" ht="23.45" customHeight="1">
      <c r="A8" s="1330" t="s">
        <v>316</v>
      </c>
      <c r="B8" s="1329"/>
      <c r="C8" s="1331"/>
      <c r="D8" s="1311"/>
      <c r="E8" s="1331"/>
      <c r="F8" s="1311"/>
      <c r="G8" s="1311"/>
      <c r="H8" s="1311"/>
      <c r="I8" s="1311"/>
    </row>
    <row r="9" spans="1:9" s="361" customFormat="1" ht="26.25">
      <c r="A9" s="1299" t="s">
        <v>19</v>
      </c>
      <c r="B9" s="1332">
        <v>247</v>
      </c>
      <c r="C9" s="1299"/>
      <c r="D9" s="1311">
        <v>454</v>
      </c>
      <c r="E9" s="1299"/>
      <c r="F9" s="1311">
        <v>154</v>
      </c>
      <c r="G9" s="1311">
        <v>49</v>
      </c>
      <c r="H9" s="1311">
        <v>22</v>
      </c>
      <c r="I9" s="1311">
        <v>229</v>
      </c>
    </row>
    <row r="10" spans="1:9" s="361" customFormat="1" ht="26.25">
      <c r="A10" s="1299" t="s">
        <v>18</v>
      </c>
      <c r="B10" s="1332">
        <v>1272</v>
      </c>
      <c r="C10" s="1299"/>
      <c r="D10" s="1311">
        <v>5041</v>
      </c>
      <c r="E10" s="1299"/>
      <c r="F10" s="1311">
        <v>1250</v>
      </c>
      <c r="G10" s="1311">
        <v>1259</v>
      </c>
      <c r="H10" s="1311">
        <v>1270</v>
      </c>
      <c r="I10" s="1311">
        <v>1262</v>
      </c>
    </row>
    <row r="11" spans="1:9" s="361" customFormat="1" ht="26.25">
      <c r="A11" s="1334" t="s">
        <v>17</v>
      </c>
      <c r="B11" s="1332">
        <v>29</v>
      </c>
      <c r="C11" s="1334"/>
      <c r="D11" s="1311">
        <v>142</v>
      </c>
      <c r="E11" s="1299"/>
      <c r="F11" s="1311">
        <v>33</v>
      </c>
      <c r="G11" s="1311">
        <v>34</v>
      </c>
      <c r="H11" s="1311">
        <v>31</v>
      </c>
      <c r="I11" s="1311">
        <v>44</v>
      </c>
    </row>
    <row r="12" spans="1:9" s="361" customFormat="1" ht="26.25">
      <c r="A12" s="1299" t="s">
        <v>16</v>
      </c>
      <c r="B12" s="1332">
        <v>397</v>
      </c>
      <c r="C12" s="1299"/>
      <c r="D12" s="1311">
        <v>1590</v>
      </c>
      <c r="E12" s="1299"/>
      <c r="F12" s="1311">
        <v>400</v>
      </c>
      <c r="G12" s="1311">
        <v>405</v>
      </c>
      <c r="H12" s="1311">
        <v>401</v>
      </c>
      <c r="I12" s="1311">
        <v>384</v>
      </c>
    </row>
    <row r="13" spans="1:9" s="361" customFormat="1" ht="26.25">
      <c r="A13" s="1299" t="s">
        <v>183</v>
      </c>
      <c r="B13" s="1332">
        <v>9</v>
      </c>
      <c r="C13" s="1299"/>
      <c r="D13" s="1311">
        <v>2190</v>
      </c>
      <c r="E13" s="1299"/>
      <c r="F13" s="1311">
        <v>4</v>
      </c>
      <c r="G13" s="1311">
        <v>2113</v>
      </c>
      <c r="H13" s="1311">
        <v>60</v>
      </c>
      <c r="I13" s="1311">
        <v>13</v>
      </c>
    </row>
    <row r="14" spans="1:9" s="361" customFormat="1" ht="26.25">
      <c r="A14" s="1334" t="s">
        <v>333</v>
      </c>
      <c r="B14" s="1332">
        <v>2</v>
      </c>
      <c r="C14" s="1299"/>
      <c r="D14" s="1311">
        <v>-57</v>
      </c>
      <c r="E14" s="1299"/>
      <c r="F14" s="1311">
        <v>1</v>
      </c>
      <c r="G14" s="1311">
        <v>-66</v>
      </c>
      <c r="H14" s="1311">
        <v>2</v>
      </c>
      <c r="I14" s="1311">
        <v>6</v>
      </c>
    </row>
    <row r="15" spans="1:9" s="361" customFormat="1" ht="26.25">
      <c r="A15" s="1334" t="s">
        <v>293</v>
      </c>
      <c r="B15" s="1332">
        <v>0</v>
      </c>
      <c r="C15" s="1299"/>
      <c r="D15" s="1311">
        <v>247</v>
      </c>
      <c r="E15" s="1299"/>
      <c r="F15" s="1311">
        <v>0</v>
      </c>
      <c r="G15" s="1311">
        <v>154</v>
      </c>
      <c r="H15" s="1311">
        <v>93</v>
      </c>
      <c r="I15" s="1311">
        <v>0</v>
      </c>
    </row>
    <row r="16" spans="1:9" s="361" customFormat="1" ht="26.25">
      <c r="A16" s="1334" t="s">
        <v>15</v>
      </c>
      <c r="B16" s="1332">
        <v>257</v>
      </c>
      <c r="C16" s="1299"/>
      <c r="D16" s="1311">
        <v>577</v>
      </c>
      <c r="E16" s="1299"/>
      <c r="F16" s="1311">
        <v>175</v>
      </c>
      <c r="G16" s="1311">
        <v>5</v>
      </c>
      <c r="H16" s="1311">
        <v>231</v>
      </c>
      <c r="I16" s="1311">
        <v>166</v>
      </c>
    </row>
    <row r="17" spans="1:9" s="361" customFormat="1" ht="26.25">
      <c r="A17" s="1334" t="s">
        <v>14</v>
      </c>
      <c r="B17" s="1332">
        <v>-18</v>
      </c>
      <c r="C17" s="1299"/>
      <c r="D17" s="1311">
        <v>-52</v>
      </c>
      <c r="E17" s="1299"/>
      <c r="F17" s="1311">
        <v>-12</v>
      </c>
      <c r="G17" s="1311">
        <v>-12</v>
      </c>
      <c r="H17" s="1311">
        <v>-10</v>
      </c>
      <c r="I17" s="1311">
        <v>-18</v>
      </c>
    </row>
    <row r="18" spans="1:9" s="361" customFormat="1" ht="26.25">
      <c r="A18" s="1334" t="s">
        <v>13</v>
      </c>
      <c r="B18" s="1332">
        <v>-14</v>
      </c>
      <c r="C18" s="1299"/>
      <c r="D18" s="1311">
        <v>-61</v>
      </c>
      <c r="E18" s="1299"/>
      <c r="F18" s="1311">
        <v>-14</v>
      </c>
      <c r="G18" s="1311">
        <v>-16</v>
      </c>
      <c r="H18" s="1311">
        <v>-15</v>
      </c>
      <c r="I18" s="1311">
        <v>-16</v>
      </c>
    </row>
    <row r="19" spans="1:9" s="361" customFormat="1" ht="26.25">
      <c r="A19" s="1334" t="s">
        <v>12</v>
      </c>
      <c r="B19" s="1332">
        <v>-81</v>
      </c>
      <c r="C19" s="1299"/>
      <c r="D19" s="1311">
        <v>-330</v>
      </c>
      <c r="E19" s="1299"/>
      <c r="F19" s="1311">
        <v>-57</v>
      </c>
      <c r="G19" s="1311">
        <v>-129</v>
      </c>
      <c r="H19" s="1311">
        <v>-98</v>
      </c>
      <c r="I19" s="1311">
        <v>-46</v>
      </c>
    </row>
    <row r="20" spans="1:9" s="361" customFormat="1" ht="26.25">
      <c r="A20" s="1334" t="s">
        <v>11</v>
      </c>
      <c r="B20" s="1332">
        <v>-561</v>
      </c>
      <c r="C20" s="1299"/>
      <c r="D20" s="1311">
        <v>-1759</v>
      </c>
      <c r="E20" s="1299"/>
      <c r="F20" s="1311">
        <v>-392</v>
      </c>
      <c r="G20" s="1311">
        <v>-532</v>
      </c>
      <c r="H20" s="1311">
        <v>-387</v>
      </c>
      <c r="I20" s="1311">
        <v>-448</v>
      </c>
    </row>
    <row r="21" spans="1:9" s="361" customFormat="1" ht="26.25">
      <c r="A21" s="1334" t="s">
        <v>10</v>
      </c>
      <c r="B21" s="1332">
        <v>-74</v>
      </c>
      <c r="C21" s="1299"/>
      <c r="D21" s="1311">
        <v>-783</v>
      </c>
      <c r="E21" s="1299"/>
      <c r="F21" s="1311">
        <v>-221</v>
      </c>
      <c r="G21" s="1311">
        <v>-96</v>
      </c>
      <c r="H21" s="1311">
        <v>-131</v>
      </c>
      <c r="I21" s="1311">
        <v>-335</v>
      </c>
    </row>
    <row r="22" spans="1:9" s="361" customFormat="1" ht="26.25">
      <c r="A22" s="1334" t="s">
        <v>139</v>
      </c>
      <c r="B22" s="1332">
        <v>-8</v>
      </c>
      <c r="C22" s="1299"/>
      <c r="D22" s="1311">
        <v>-52</v>
      </c>
      <c r="E22" s="1299"/>
      <c r="F22" s="1311">
        <v>-25</v>
      </c>
      <c r="G22" s="1311">
        <v>-1</v>
      </c>
      <c r="H22" s="1311">
        <v>-11</v>
      </c>
      <c r="I22" s="1311">
        <v>-15</v>
      </c>
    </row>
    <row r="23" spans="1:9" s="361" customFormat="1" ht="27" thickBot="1">
      <c r="A23" s="1334" t="s">
        <v>9</v>
      </c>
      <c r="B23" s="1332">
        <v>-569</v>
      </c>
      <c r="C23" s="1334"/>
      <c r="D23" s="1311">
        <v>-534</v>
      </c>
      <c r="E23" s="1299"/>
      <c r="F23" s="1311">
        <v>76</v>
      </c>
      <c r="G23" s="1311">
        <v>-134</v>
      </c>
      <c r="H23" s="1311">
        <v>75</v>
      </c>
      <c r="I23" s="1311">
        <v>-551</v>
      </c>
    </row>
    <row r="24" spans="1:9" s="361" customFormat="1" ht="26.25">
      <c r="A24" s="1335" t="s">
        <v>8</v>
      </c>
      <c r="B24" s="1336">
        <v>1571</v>
      </c>
      <c r="C24" s="1337"/>
      <c r="D24" s="1318">
        <v>6988</v>
      </c>
      <c r="E24" s="1339"/>
      <c r="F24" s="1318">
        <v>1877</v>
      </c>
      <c r="G24" s="1318">
        <v>1842</v>
      </c>
      <c r="H24" s="1318">
        <v>2137</v>
      </c>
      <c r="I24" s="1318">
        <v>1132</v>
      </c>
    </row>
    <row r="25" spans="1:9" s="361" customFormat="1" ht="26.25">
      <c r="A25" s="1334" t="s">
        <v>7</v>
      </c>
      <c r="B25" s="1332">
        <v>-729</v>
      </c>
      <c r="C25" s="1334"/>
      <c r="D25" s="1311">
        <v>-3897</v>
      </c>
      <c r="E25" s="1299"/>
      <c r="F25" s="1311">
        <v>-963</v>
      </c>
      <c r="G25" s="1311">
        <v>-954</v>
      </c>
      <c r="H25" s="1311">
        <v>-978</v>
      </c>
      <c r="I25" s="1311">
        <v>-1002</v>
      </c>
    </row>
    <row r="26" spans="1:9" s="361" customFormat="1" ht="26.25">
      <c r="A26" s="1334" t="s">
        <v>6</v>
      </c>
      <c r="B26" s="1332">
        <v>-39</v>
      </c>
      <c r="C26" s="1334"/>
      <c r="D26" s="1311">
        <v>-187</v>
      </c>
      <c r="E26" s="1299"/>
      <c r="F26" s="1311">
        <v>-53</v>
      </c>
      <c r="G26" s="1311">
        <v>-43</v>
      </c>
      <c r="H26" s="1311">
        <v>-45</v>
      </c>
      <c r="I26" s="1311">
        <v>-46</v>
      </c>
    </row>
    <row r="27" spans="1:9" s="361" customFormat="1" ht="26.25">
      <c r="A27" s="1334" t="s">
        <v>134</v>
      </c>
      <c r="B27" s="1332">
        <v>-13</v>
      </c>
      <c r="C27" s="1281"/>
      <c r="D27" s="1311">
        <v>-68</v>
      </c>
      <c r="E27" s="1280"/>
      <c r="F27" s="1311">
        <v>-12</v>
      </c>
      <c r="G27" s="1311">
        <v>-14</v>
      </c>
      <c r="H27" s="1311">
        <v>-28</v>
      </c>
      <c r="I27" s="1311">
        <v>-14</v>
      </c>
    </row>
    <row r="28" spans="1:9" s="361" customFormat="1" ht="27" thickBot="1">
      <c r="A28" s="1334" t="s">
        <v>139</v>
      </c>
      <c r="B28" s="1332">
        <v>8</v>
      </c>
      <c r="C28" s="1334"/>
      <c r="D28" s="1311">
        <v>52</v>
      </c>
      <c r="E28" s="1299"/>
      <c r="F28" s="1311">
        <v>25</v>
      </c>
      <c r="G28" s="1311">
        <v>1</v>
      </c>
      <c r="H28" s="1311">
        <v>11</v>
      </c>
      <c r="I28" s="1311">
        <v>15</v>
      </c>
    </row>
    <row r="29" spans="1:9" s="361" customFormat="1" ht="26.25">
      <c r="A29" s="1335" t="s">
        <v>144</v>
      </c>
      <c r="B29" s="1336">
        <v>798</v>
      </c>
      <c r="C29" s="1337"/>
      <c r="D29" s="1318">
        <v>2888</v>
      </c>
      <c r="E29" s="1339"/>
      <c r="F29" s="1318">
        <v>874</v>
      </c>
      <c r="G29" s="1318">
        <v>832</v>
      </c>
      <c r="H29" s="1318">
        <v>1097</v>
      </c>
      <c r="I29" s="1318">
        <v>85</v>
      </c>
    </row>
    <row r="30" spans="1:9" s="361" customFormat="1" ht="27" thickBot="1">
      <c r="A30" s="1334" t="s">
        <v>370</v>
      </c>
      <c r="B30" s="1423">
        <v>-304</v>
      </c>
      <c r="C30" s="1299"/>
      <c r="D30" s="1340">
        <v>-1142</v>
      </c>
      <c r="E30" s="1334"/>
      <c r="F30" s="1340">
        <v>-270</v>
      </c>
      <c r="G30" s="1340">
        <v>-305</v>
      </c>
      <c r="H30" s="1340">
        <v>-270</v>
      </c>
      <c r="I30" s="1340">
        <v>-297</v>
      </c>
    </row>
    <row r="31" spans="1:9" s="361" customFormat="1" ht="26.25">
      <c r="A31" s="1335" t="s">
        <v>373</v>
      </c>
      <c r="B31" s="1424">
        <v>494</v>
      </c>
      <c r="C31" s="1338"/>
      <c r="D31" s="1341">
        <v>1746</v>
      </c>
      <c r="E31" s="1339"/>
      <c r="F31" s="1341">
        <v>604</v>
      </c>
      <c r="G31" s="1341">
        <v>527</v>
      </c>
      <c r="H31" s="1341">
        <v>827</v>
      </c>
      <c r="I31" s="1341">
        <v>-212</v>
      </c>
    </row>
    <row r="32" spans="1:9" s="361" customFormat="1" ht="26.25">
      <c r="A32" s="1334" t="s">
        <v>5</v>
      </c>
      <c r="B32" s="1332">
        <v>1</v>
      </c>
      <c r="C32" s="1299"/>
      <c r="D32" s="1311">
        <v>-624</v>
      </c>
      <c r="E32" s="1299"/>
      <c r="F32" s="1311">
        <v>-34</v>
      </c>
      <c r="G32" s="1311">
        <v>-73</v>
      </c>
      <c r="H32" s="1311">
        <v>-435</v>
      </c>
      <c r="I32" s="1311">
        <v>-82</v>
      </c>
    </row>
    <row r="33" spans="1:9" s="361" customFormat="1" ht="26.25">
      <c r="A33" s="1334" t="s">
        <v>139</v>
      </c>
      <c r="B33" s="1332">
        <v>-8</v>
      </c>
      <c r="C33" s="1299"/>
      <c r="D33" s="1311">
        <v>-52</v>
      </c>
      <c r="E33" s="1299"/>
      <c r="F33" s="1311">
        <v>-25</v>
      </c>
      <c r="G33" s="1311">
        <v>-1</v>
      </c>
      <c r="H33" s="1311">
        <v>-11</v>
      </c>
      <c r="I33" s="1311">
        <v>-15</v>
      </c>
    </row>
    <row r="34" spans="1:9" s="361" customFormat="1" ht="26.25">
      <c r="A34" s="1334" t="s">
        <v>305</v>
      </c>
      <c r="B34" s="1332">
        <v>400</v>
      </c>
      <c r="C34" s="1299"/>
      <c r="D34" s="1311">
        <v>600</v>
      </c>
      <c r="E34" s="1299"/>
      <c r="F34" s="1311">
        <v>350</v>
      </c>
      <c r="G34" s="1311">
        <v>0</v>
      </c>
      <c r="H34" s="1311">
        <v>-50</v>
      </c>
      <c r="I34" s="1311">
        <v>300</v>
      </c>
    </row>
    <row r="35" spans="1:9" s="361" customFormat="1" ht="26.25">
      <c r="A35" s="1334" t="s">
        <v>246</v>
      </c>
      <c r="B35" s="1332">
        <v>0</v>
      </c>
      <c r="C35" s="1299"/>
      <c r="D35" s="1311">
        <v>-531</v>
      </c>
      <c r="E35" s="1299"/>
      <c r="F35" s="1311">
        <v>0</v>
      </c>
      <c r="G35" s="1311">
        <v>-13</v>
      </c>
      <c r="H35" s="1311">
        <v>-414</v>
      </c>
      <c r="I35" s="1311">
        <v>-104</v>
      </c>
    </row>
    <row r="36" spans="1:9" s="361" customFormat="1" ht="26.25">
      <c r="A36" s="1334" t="s">
        <v>4</v>
      </c>
      <c r="B36" s="1332">
        <v>-11</v>
      </c>
      <c r="C36" s="1334"/>
      <c r="D36" s="1311">
        <v>14</v>
      </c>
      <c r="E36" s="1299"/>
      <c r="F36" s="1311">
        <v>43</v>
      </c>
      <c r="G36" s="1311">
        <v>-8</v>
      </c>
      <c r="H36" s="1311">
        <v>-11</v>
      </c>
      <c r="I36" s="1311">
        <v>-10</v>
      </c>
    </row>
    <row r="37" spans="1:9" s="361" customFormat="1" ht="26.25">
      <c r="A37" s="1334" t="s">
        <v>317</v>
      </c>
      <c r="B37" s="1332">
        <v>-1131</v>
      </c>
      <c r="C37" s="1334"/>
      <c r="D37" s="1311">
        <v>1945</v>
      </c>
      <c r="E37" s="1299"/>
      <c r="F37" s="1311">
        <v>-201</v>
      </c>
      <c r="G37" s="1311">
        <v>763</v>
      </c>
      <c r="H37" s="1311">
        <v>404</v>
      </c>
      <c r="I37" s="1311">
        <v>979</v>
      </c>
    </row>
    <row r="38" spans="1:9" s="361" customFormat="1" ht="26.25">
      <c r="A38" s="1334" t="s">
        <v>3</v>
      </c>
      <c r="B38" s="1332">
        <v>4437</v>
      </c>
      <c r="C38" s="1334"/>
      <c r="D38" s="1333">
        <v>3834</v>
      </c>
      <c r="E38" s="1299"/>
      <c r="F38" s="1311">
        <v>16</v>
      </c>
      <c r="G38" s="1311">
        <v>10</v>
      </c>
      <c r="H38" s="1311">
        <v>1617</v>
      </c>
      <c r="I38" s="1311">
        <v>2191</v>
      </c>
    </row>
    <row r="39" spans="1:9" s="361" customFormat="1" ht="26.25">
      <c r="A39" s="1334" t="s">
        <v>374</v>
      </c>
      <c r="B39" s="1332">
        <v>-3952</v>
      </c>
      <c r="C39" s="1334"/>
      <c r="D39" s="1333">
        <v>-2161</v>
      </c>
      <c r="E39" s="1334"/>
      <c r="F39" s="1333">
        <v>-52</v>
      </c>
      <c r="G39" s="1333">
        <v>-38</v>
      </c>
      <c r="H39" s="1333">
        <v>-255</v>
      </c>
      <c r="I39" s="1333">
        <v>-1816</v>
      </c>
    </row>
    <row r="40" spans="1:9" s="361" customFormat="1" ht="26.25">
      <c r="A40" s="1299" t="s">
        <v>175</v>
      </c>
      <c r="B40" s="1332">
        <v>-64</v>
      </c>
      <c r="C40" s="1334"/>
      <c r="D40" s="1311">
        <v>-235</v>
      </c>
      <c r="E40" s="1299"/>
      <c r="F40" s="1311">
        <v>-49</v>
      </c>
      <c r="G40" s="1311">
        <v>-42</v>
      </c>
      <c r="H40" s="1311">
        <v>-40</v>
      </c>
      <c r="I40" s="1311">
        <v>-104</v>
      </c>
    </row>
    <row r="41" spans="1:9" s="361" customFormat="1" ht="26.25">
      <c r="A41" s="1299" t="s">
        <v>232</v>
      </c>
      <c r="B41" s="1332">
        <v>-37</v>
      </c>
      <c r="C41" s="1334"/>
      <c r="D41" s="1311">
        <v>-92</v>
      </c>
      <c r="E41" s="1299"/>
      <c r="F41" s="1311">
        <v>-16</v>
      </c>
      <c r="G41" s="1311">
        <v>0</v>
      </c>
      <c r="H41" s="1311">
        <v>-38</v>
      </c>
      <c r="I41" s="1311">
        <v>-38</v>
      </c>
    </row>
    <row r="42" spans="1:9" s="361" customFormat="1" ht="26.25">
      <c r="A42" s="1299" t="s">
        <v>2</v>
      </c>
      <c r="B42" s="1332">
        <v>-602</v>
      </c>
      <c r="C42" s="1334"/>
      <c r="D42" s="1311">
        <v>-3613</v>
      </c>
      <c r="E42" s="1299"/>
      <c r="F42" s="1311">
        <v>-910</v>
      </c>
      <c r="G42" s="1311">
        <v>-910</v>
      </c>
      <c r="H42" s="1311">
        <v>-910</v>
      </c>
      <c r="I42" s="1311">
        <v>-883</v>
      </c>
    </row>
    <row r="43" spans="1:9" s="361" customFormat="1" ht="26.25">
      <c r="A43" s="1299" t="s">
        <v>1</v>
      </c>
      <c r="B43" s="1332">
        <v>-47</v>
      </c>
      <c r="C43" s="1334"/>
      <c r="D43" s="1311">
        <v>-31</v>
      </c>
      <c r="E43" s="851"/>
      <c r="F43" s="1311">
        <v>-14</v>
      </c>
      <c r="G43" s="1311">
        <v>-3</v>
      </c>
      <c r="H43" s="1311">
        <v>4</v>
      </c>
      <c r="I43" s="1311">
        <v>-18</v>
      </c>
    </row>
    <row r="44" spans="1:9" s="361" customFormat="1" ht="27" thickBot="1">
      <c r="A44" s="851"/>
      <c r="B44" s="1342">
        <v>-1014</v>
      </c>
      <c r="C44" s="851"/>
      <c r="D44" s="1316">
        <v>-946</v>
      </c>
      <c r="E44" s="851"/>
      <c r="F44" s="1316">
        <v>-892</v>
      </c>
      <c r="G44" s="1316">
        <v>-315</v>
      </c>
      <c r="H44" s="1316">
        <v>-139</v>
      </c>
      <c r="I44" s="1316">
        <v>400</v>
      </c>
    </row>
    <row r="45" spans="1:9" s="361" customFormat="1" ht="26.25">
      <c r="A45" s="1343" t="s">
        <v>319</v>
      </c>
      <c r="B45" s="1344">
        <v>-523</v>
      </c>
      <c r="C45" s="851"/>
      <c r="D45" s="1318">
        <v>1025</v>
      </c>
      <c r="E45" s="1311"/>
      <c r="F45" s="1318">
        <v>-288</v>
      </c>
      <c r="G45" s="1318">
        <v>462</v>
      </c>
      <c r="H45" s="1318">
        <v>609</v>
      </c>
      <c r="I45" s="1318">
        <v>242</v>
      </c>
    </row>
    <row r="46" spans="1:9" s="361" customFormat="1" ht="26.25">
      <c r="A46" s="363" t="s">
        <v>201</v>
      </c>
      <c r="B46" s="1332">
        <v>1572</v>
      </c>
      <c r="C46" s="363"/>
      <c r="D46" s="1311">
        <v>547</v>
      </c>
      <c r="E46" s="851"/>
      <c r="F46" s="1311">
        <v>1860</v>
      </c>
      <c r="G46" s="1311">
        <v>1398</v>
      </c>
      <c r="H46" s="1311">
        <v>789</v>
      </c>
      <c r="I46" s="1311">
        <v>547</v>
      </c>
    </row>
    <row r="47" spans="1:9" s="361" customFormat="1" ht="27" thickBot="1">
      <c r="A47" s="400" t="s">
        <v>202</v>
      </c>
      <c r="B47" s="1345">
        <v>1049</v>
      </c>
      <c r="C47" s="400"/>
      <c r="D47" s="1321">
        <v>1572</v>
      </c>
      <c r="E47" s="851"/>
      <c r="F47" s="1321">
        <v>1572</v>
      </c>
      <c r="G47" s="1321">
        <v>1860</v>
      </c>
      <c r="H47" s="1321">
        <v>1398</v>
      </c>
      <c r="I47" s="1321">
        <v>789</v>
      </c>
    </row>
    <row r="48" spans="1:9" s="361" customFormat="1" ht="26.25">
      <c r="A48" s="363" t="s">
        <v>320</v>
      </c>
      <c r="B48" s="1344">
        <v>3</v>
      </c>
      <c r="C48" s="363"/>
      <c r="D48" s="1318">
        <v>-225</v>
      </c>
      <c r="E48" s="851"/>
      <c r="F48" s="1318">
        <v>0</v>
      </c>
      <c r="G48" s="1318">
        <v>-250</v>
      </c>
      <c r="H48" s="1318">
        <v>79</v>
      </c>
      <c r="I48" s="1318">
        <v>-54</v>
      </c>
    </row>
    <row r="49" spans="1:9" s="361" customFormat="1" ht="26.25">
      <c r="A49" s="363" t="s">
        <v>203</v>
      </c>
      <c r="B49" s="1332">
        <v>0</v>
      </c>
      <c r="C49" s="363"/>
      <c r="D49" s="1311">
        <v>225</v>
      </c>
      <c r="E49" s="851"/>
      <c r="F49" s="1311">
        <v>0</v>
      </c>
      <c r="G49" s="1311">
        <v>250</v>
      </c>
      <c r="H49" s="1311">
        <v>171</v>
      </c>
      <c r="I49" s="1311">
        <v>225</v>
      </c>
    </row>
    <row r="50" spans="1:9" s="361" customFormat="1" ht="27" thickBot="1">
      <c r="A50" s="362" t="s">
        <v>204</v>
      </c>
      <c r="B50" s="1345">
        <v>3</v>
      </c>
      <c r="C50" s="400"/>
      <c r="D50" s="1346">
        <v>0</v>
      </c>
      <c r="E50" s="851"/>
      <c r="F50" s="1346">
        <v>0</v>
      </c>
      <c r="G50" s="1346">
        <v>0</v>
      </c>
      <c r="H50" s="1346">
        <v>250</v>
      </c>
      <c r="I50" s="1346">
        <v>171</v>
      </c>
    </row>
    <row r="51" spans="1:9" ht="20.25">
      <c r="A51" s="26"/>
      <c r="B51" s="437"/>
      <c r="C51" s="34"/>
      <c r="D51" s="499"/>
      <c r="E51" s="27"/>
      <c r="F51" s="499"/>
      <c r="G51" s="499"/>
      <c r="H51" s="499"/>
      <c r="I51" s="499"/>
    </row>
    <row r="52" spans="1:9" ht="12.75" customHeight="1"/>
    <row r="53" spans="1:9" ht="12.75" customHeight="1"/>
    <row r="54" spans="1:9" ht="12.75" customHeight="1"/>
    <row r="55" spans="1:9" ht="12.75" customHeight="1"/>
    <row r="56" spans="1:9" ht="12.75" customHeight="1"/>
    <row r="57" spans="1:9" ht="12.75" customHeight="1"/>
    <row r="58" spans="1:9" ht="12.75" customHeight="1"/>
    <row r="59" spans="1:9" ht="12.75" customHeight="1"/>
    <row r="60" spans="1:9" ht="12.75" customHeight="1"/>
    <row r="61" spans="1:9" ht="12.75" customHeight="1"/>
    <row r="62" spans="1:9" ht="12.75" customHeight="1"/>
    <row r="63" spans="1:9" ht="12.75" customHeight="1"/>
    <row r="64" spans="1:9"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sheetData>
  <printOptions horizontalCentered="1"/>
  <pageMargins left="0.51181102362204722" right="0.51181102362204722" top="0.51181102362204722" bottom="0.51181102362204722" header="0.51181102362204722" footer="0.51181102362204722"/>
  <pageSetup scale="41" firstPageNumber="2" orientation="landscape" useFirstPageNumber="1" r:id="rId1"/>
  <headerFooter scaleWithDoc="0">
    <oddFooter>&amp;R&amp;"Helvetica,Regular"&amp;7BCE Supplementary Financial Information - First Quarter 2025 Page 13</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27649"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27649" r:id="rId6" name="FPMExcelClientSheetOptionstb1"/>
      </mc:Fallback>
    </mc:AlternateContent>
  </control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6B05C-929C-4B2F-BAA3-D33A9E2E27CB}">
  <dimension ref="A1"/>
  <sheetViews>
    <sheetView workbookViewId="0"/>
  </sheetViews>
  <sheetFormatPr defaultRowHeight="12.75"/>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30910-41AE-4E6A-8986-223C8C7C409E}">
  <dimension ref="A1"/>
  <sheetViews>
    <sheetView workbookViewId="0"/>
  </sheetViews>
  <sheetFormatPr defaultRowHeight="12.75"/>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3CC1A-7B0B-4668-92BB-119083BC4E99}">
  <dimension ref="A1"/>
  <sheetViews>
    <sheetView workbookViewId="0"/>
  </sheetViews>
  <sheetFormatPr defaultRowHeight="12.75"/>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1CBC8-3512-4473-B938-F8F9FD3D9060}">
  <dimension ref="A1"/>
  <sheetViews>
    <sheetView workbookViewId="0"/>
  </sheetViews>
  <sheetFormatPr defaultRowHeight="12.75"/>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FAA03-7680-47FA-91F0-53F896FCC8E8}">
  <dimension ref="A1"/>
  <sheetViews>
    <sheetView workbookViewId="0"/>
  </sheetViews>
  <sheetFormatPr defaultRowHeight="12.7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pageSetUpPr fitToPage="1"/>
  </sheetPr>
  <dimension ref="A1:F58"/>
  <sheetViews>
    <sheetView showGridLines="0" view="pageBreakPreview" zoomScale="70" zoomScaleNormal="50" zoomScaleSheetLayoutView="70" zoomScalePageLayoutView="42" workbookViewId="0"/>
  </sheetViews>
  <sheetFormatPr defaultColWidth="8.85546875" defaultRowHeight="20.25"/>
  <cols>
    <col min="1" max="1" width="195.7109375" style="24" customWidth="1"/>
    <col min="2" max="2" width="17.7109375" style="26" customWidth="1"/>
    <col min="3" max="3" width="17.7109375" style="24" customWidth="1"/>
    <col min="4" max="4" width="1.85546875" style="26" customWidth="1"/>
    <col min="5" max="5" width="17.7109375" style="55" customWidth="1"/>
    <col min="6" max="6" width="16.28515625" style="26" customWidth="1"/>
    <col min="7" max="16384" width="8.85546875" style="24"/>
  </cols>
  <sheetData>
    <row r="1" spans="1:6" ht="31.5">
      <c r="A1" s="367"/>
      <c r="B1" s="42"/>
      <c r="C1" s="362"/>
      <c r="D1" s="362"/>
      <c r="E1" s="362"/>
      <c r="F1" s="1059" t="s">
        <v>303</v>
      </c>
    </row>
    <row r="2" spans="1:6" ht="25.5" customHeight="1">
      <c r="A2" s="367"/>
      <c r="B2" s="42"/>
      <c r="C2" s="362"/>
      <c r="D2" s="362"/>
      <c r="E2" s="362"/>
      <c r="F2" s="1060" t="s">
        <v>141</v>
      </c>
    </row>
    <row r="3" spans="1:6" ht="19.899999999999999" customHeight="1">
      <c r="A3" s="367"/>
      <c r="B3" s="42"/>
      <c r="C3" s="1057"/>
      <c r="D3" s="1057"/>
      <c r="E3" s="1058"/>
      <c r="F3" s="1061"/>
    </row>
    <row r="4" spans="1:6" ht="21" thickBot="1">
      <c r="A4" s="367"/>
      <c r="B4" s="86"/>
      <c r="C4" s="404"/>
      <c r="D4" s="404"/>
      <c r="E4" s="405"/>
      <c r="F4" s="404"/>
    </row>
    <row r="5" spans="1:6" ht="22.5" thickTop="1">
      <c r="A5" s="1069"/>
      <c r="B5" s="1070" t="s">
        <v>132</v>
      </c>
      <c r="C5" s="1071" t="s">
        <v>132</v>
      </c>
      <c r="D5" s="1072"/>
      <c r="E5" s="1072"/>
      <c r="F5" s="1072"/>
    </row>
    <row r="6" spans="1:6" ht="23.25" thickBot="1">
      <c r="A6" s="491" t="s">
        <v>130</v>
      </c>
      <c r="B6" s="1073">
        <v>2025</v>
      </c>
      <c r="C6" s="1074">
        <v>2024</v>
      </c>
      <c r="D6" s="1075"/>
      <c r="E6" s="1074" t="s">
        <v>24</v>
      </c>
      <c r="F6" s="1074" t="s">
        <v>23</v>
      </c>
    </row>
    <row r="7" spans="1:6" ht="21" customHeight="1">
      <c r="A7" s="488" t="s">
        <v>162</v>
      </c>
      <c r="B7" s="1076"/>
      <c r="C7" s="490"/>
      <c r="D7" s="1077"/>
      <c r="E7" s="1077"/>
      <c r="F7" s="1077"/>
    </row>
    <row r="8" spans="1:6" ht="21" customHeight="1">
      <c r="A8" s="487" t="s">
        <v>153</v>
      </c>
      <c r="B8" s="1076">
        <v>5172</v>
      </c>
      <c r="C8" s="1079">
        <v>5192</v>
      </c>
      <c r="D8" s="1077"/>
      <c r="E8" s="1080">
        <v>-20</v>
      </c>
      <c r="F8" s="1081">
        <v>-3.852080123266564E-3</v>
      </c>
    </row>
    <row r="9" spans="1:6" ht="21" customHeight="1">
      <c r="A9" s="487" t="s">
        <v>155</v>
      </c>
      <c r="B9" s="1076">
        <v>758</v>
      </c>
      <c r="C9" s="1079">
        <v>819</v>
      </c>
      <c r="D9" s="1077"/>
      <c r="E9" s="1080">
        <v>-61</v>
      </c>
      <c r="F9" s="1081">
        <v>-7.448107448107448E-2</v>
      </c>
    </row>
    <row r="10" spans="1:6" ht="21.75">
      <c r="A10" s="488" t="s">
        <v>151</v>
      </c>
      <c r="B10" s="1085">
        <v>5930</v>
      </c>
      <c r="C10" s="1082">
        <v>6011</v>
      </c>
      <c r="D10" s="1077"/>
      <c r="E10" s="1083">
        <v>-81</v>
      </c>
      <c r="F10" s="1084">
        <v>-1.3475295291964732E-2</v>
      </c>
    </row>
    <row r="11" spans="1:6" ht="21" customHeight="1">
      <c r="A11" s="487" t="s">
        <v>89</v>
      </c>
      <c r="B11" s="1088">
        <v>-3372</v>
      </c>
      <c r="C11" s="1079">
        <v>-3446</v>
      </c>
      <c r="D11" s="1086"/>
      <c r="E11" s="1087">
        <v>74</v>
      </c>
      <c r="F11" s="1081">
        <v>2.1474172954149738E-2</v>
      </c>
    </row>
    <row r="12" spans="1:6" ht="24">
      <c r="A12" s="488" t="s">
        <v>322</v>
      </c>
      <c r="B12" s="1090">
        <v>2558</v>
      </c>
      <c r="C12" s="1091">
        <v>2565</v>
      </c>
      <c r="D12" s="1086"/>
      <c r="E12" s="1089">
        <v>-7</v>
      </c>
      <c r="F12" s="1084">
        <v>-2.7290448343079924E-3</v>
      </c>
    </row>
    <row r="13" spans="1:6" ht="24.75">
      <c r="A13" s="492" t="s">
        <v>323</v>
      </c>
      <c r="B13" s="1092">
        <v>0.43136593591905564</v>
      </c>
      <c r="C13" s="1093">
        <v>0.42699999999999999</v>
      </c>
      <c r="D13" s="1094"/>
      <c r="E13" s="1094"/>
      <c r="F13" s="1095">
        <v>0.40000000000000036</v>
      </c>
    </row>
    <row r="14" spans="1:6" ht="21" customHeight="1">
      <c r="A14" s="487" t="s">
        <v>19</v>
      </c>
      <c r="B14" s="1078">
        <v>-247</v>
      </c>
      <c r="C14" s="1079">
        <v>-229</v>
      </c>
      <c r="D14" s="1096"/>
      <c r="E14" s="1087">
        <v>-18</v>
      </c>
      <c r="F14" s="1081">
        <v>-7.8602620087336247E-2</v>
      </c>
    </row>
    <row r="15" spans="1:6" ht="21" customHeight="1">
      <c r="A15" s="487" t="s">
        <v>76</v>
      </c>
      <c r="B15" s="1088">
        <v>-941</v>
      </c>
      <c r="C15" s="1079">
        <v>-946</v>
      </c>
      <c r="D15" s="1086"/>
      <c r="E15" s="1087">
        <v>5</v>
      </c>
      <c r="F15" s="1081">
        <v>5.2854122621564482E-3</v>
      </c>
    </row>
    <row r="16" spans="1:6" ht="21" customHeight="1">
      <c r="A16" s="487" t="s">
        <v>75</v>
      </c>
      <c r="B16" s="1088">
        <v>-331</v>
      </c>
      <c r="C16" s="1079">
        <v>-316</v>
      </c>
      <c r="D16" s="1086"/>
      <c r="E16" s="1087">
        <v>-15</v>
      </c>
      <c r="F16" s="1081">
        <v>-4.746835443037975E-2</v>
      </c>
    </row>
    <row r="17" spans="1:6" ht="21" customHeight="1">
      <c r="A17" s="487" t="s">
        <v>74</v>
      </c>
      <c r="B17" s="1088"/>
      <c r="C17" s="1099"/>
      <c r="D17" s="1086"/>
      <c r="E17" s="1098"/>
      <c r="F17" s="1100"/>
    </row>
    <row r="18" spans="1:6" ht="21" customHeight="1">
      <c r="A18" s="487" t="s">
        <v>73</v>
      </c>
      <c r="B18" s="1088">
        <v>-423</v>
      </c>
      <c r="C18" s="1079">
        <v>-416</v>
      </c>
      <c r="D18" s="1086"/>
      <c r="E18" s="1087">
        <v>-7</v>
      </c>
      <c r="F18" s="1081">
        <v>-1.6826923076923076E-2</v>
      </c>
    </row>
    <row r="19" spans="1:6" ht="21" customHeight="1">
      <c r="A19" s="489" t="s">
        <v>287</v>
      </c>
      <c r="B19" s="1088">
        <v>25</v>
      </c>
      <c r="C19" s="1079">
        <v>16</v>
      </c>
      <c r="D19" s="1086"/>
      <c r="E19" s="1099">
        <v>9</v>
      </c>
      <c r="F19" s="1081">
        <v>0.5625</v>
      </c>
    </row>
    <row r="20" spans="1:6" ht="21" customHeight="1">
      <c r="A20" s="489" t="s">
        <v>183</v>
      </c>
      <c r="B20" s="1136">
        <v>-9</v>
      </c>
      <c r="C20" s="1079">
        <v>-13</v>
      </c>
      <c r="D20" s="1086"/>
      <c r="E20" s="1087">
        <v>4</v>
      </c>
      <c r="F20" s="1081">
        <v>0.30769230769230771</v>
      </c>
    </row>
    <row r="21" spans="1:6" ht="21" customHeight="1">
      <c r="A21" s="489" t="s">
        <v>355</v>
      </c>
      <c r="B21" s="1088">
        <v>308</v>
      </c>
      <c r="C21" s="1079">
        <v>-38</v>
      </c>
      <c r="D21" s="1086"/>
      <c r="E21" s="1087">
        <v>346</v>
      </c>
      <c r="F21" s="1081" t="s">
        <v>362</v>
      </c>
    </row>
    <row r="22" spans="1:6" ht="21" customHeight="1">
      <c r="A22" s="497" t="s">
        <v>15</v>
      </c>
      <c r="B22" s="1088">
        <v>-257</v>
      </c>
      <c r="C22" s="1079">
        <v>-166</v>
      </c>
      <c r="D22" s="1086"/>
      <c r="E22" s="1087">
        <v>-91</v>
      </c>
      <c r="F22" s="1081">
        <v>-0.54819277108433739</v>
      </c>
    </row>
    <row r="23" spans="1:6" ht="24" customHeight="1" thickBot="1">
      <c r="A23" s="496" t="s">
        <v>311</v>
      </c>
      <c r="B23" s="1101">
        <v>683</v>
      </c>
      <c r="C23" s="1102">
        <v>457</v>
      </c>
      <c r="D23" s="1103"/>
      <c r="E23" s="1104">
        <v>226</v>
      </c>
      <c r="F23" s="1105">
        <v>0.49452954048140046</v>
      </c>
    </row>
    <row r="24" spans="1:6" ht="15" customHeight="1">
      <c r="A24" s="494"/>
      <c r="B24" s="1108"/>
      <c r="C24" s="1109"/>
      <c r="D24" s="1103"/>
      <c r="E24" s="1103"/>
      <c r="F24" s="1110"/>
    </row>
    <row r="25" spans="1:6" ht="21.75">
      <c r="A25" s="494" t="s">
        <v>312</v>
      </c>
      <c r="B25" s="1108"/>
      <c r="C25" s="1109"/>
      <c r="D25" s="1103"/>
      <c r="E25" s="1103"/>
      <c r="F25" s="1110"/>
    </row>
    <row r="26" spans="1:6" ht="21" customHeight="1">
      <c r="A26" s="497" t="s">
        <v>72</v>
      </c>
      <c r="B26" s="1078">
        <v>630</v>
      </c>
      <c r="C26" s="1106">
        <v>402</v>
      </c>
      <c r="D26" s="1103"/>
      <c r="E26" s="1087">
        <v>228</v>
      </c>
      <c r="F26" s="1081">
        <v>0.56716417910447758</v>
      </c>
    </row>
    <row r="27" spans="1:6" ht="21" customHeight="1">
      <c r="A27" s="497" t="s">
        <v>71</v>
      </c>
      <c r="B27" s="1078">
        <v>41</v>
      </c>
      <c r="C27" s="1106">
        <v>47</v>
      </c>
      <c r="D27" s="1103"/>
      <c r="E27" s="1087">
        <v>-6</v>
      </c>
      <c r="F27" s="1081">
        <v>-0.1276595744680851</v>
      </c>
    </row>
    <row r="28" spans="1:6" ht="21" customHeight="1">
      <c r="A28" s="497" t="s">
        <v>70</v>
      </c>
      <c r="B28" s="1078">
        <v>12</v>
      </c>
      <c r="C28" s="1079">
        <v>8</v>
      </c>
      <c r="D28" s="1103"/>
      <c r="E28" s="1087">
        <v>4</v>
      </c>
      <c r="F28" s="1081">
        <v>0.5</v>
      </c>
    </row>
    <row r="29" spans="1:6" ht="24" customHeight="1" thickBot="1">
      <c r="A29" s="496" t="s">
        <v>20</v>
      </c>
      <c r="B29" s="1101">
        <v>683</v>
      </c>
      <c r="C29" s="1102">
        <v>457</v>
      </c>
      <c r="D29" s="1103"/>
      <c r="E29" s="1104">
        <v>226</v>
      </c>
      <c r="F29" s="1105">
        <v>0.49452954048140046</v>
      </c>
    </row>
    <row r="30" spans="1:6" ht="11.25" customHeight="1">
      <c r="A30" s="494"/>
      <c r="B30" s="1108"/>
      <c r="C30" s="1109"/>
      <c r="D30" s="1103"/>
      <c r="E30" s="1103"/>
      <c r="F30" s="1110"/>
    </row>
    <row r="31" spans="1:6" ht="21" customHeight="1" thickBot="1">
      <c r="A31" s="496" t="s">
        <v>169</v>
      </c>
      <c r="B31" s="1402">
        <v>0.68455938280995332</v>
      </c>
      <c r="C31" s="1403">
        <v>0.44</v>
      </c>
      <c r="D31" s="1404">
        <v>0</v>
      </c>
      <c r="E31" s="1403">
        <v>0.24000000000000005</v>
      </c>
      <c r="F31" s="1116">
        <v>0.54545454545454553</v>
      </c>
    </row>
    <row r="32" spans="1:6" ht="9.75" customHeight="1">
      <c r="A32" s="493"/>
      <c r="B32" s="1114"/>
      <c r="C32" s="1113"/>
      <c r="D32" s="1111"/>
      <c r="E32" s="1111"/>
      <c r="F32" s="1112"/>
    </row>
    <row r="33" spans="1:6" ht="21.75">
      <c r="A33" s="488" t="s">
        <v>69</v>
      </c>
      <c r="B33" s="1117">
        <v>0.99750000000000005</v>
      </c>
      <c r="C33" s="1118">
        <v>0.99750000000000005</v>
      </c>
      <c r="D33" s="1119"/>
      <c r="E33" s="1120">
        <v>0</v>
      </c>
      <c r="F33" s="1097">
        <v>0</v>
      </c>
    </row>
    <row r="34" spans="1:6" ht="32.25" customHeight="1">
      <c r="A34" s="488" t="s">
        <v>173</v>
      </c>
      <c r="B34" s="1121">
        <v>920.3</v>
      </c>
      <c r="C34" s="1123">
        <v>912.3</v>
      </c>
      <c r="D34" s="1124"/>
      <c r="E34" s="1124"/>
      <c r="F34" s="1122"/>
    </row>
    <row r="35" spans="1:6" ht="21" customHeight="1">
      <c r="A35" s="1125" t="s">
        <v>174</v>
      </c>
      <c r="B35" s="1401">
        <v>920.3</v>
      </c>
      <c r="C35" s="1123">
        <v>912.3</v>
      </c>
      <c r="D35" s="1124"/>
      <c r="E35" s="1124"/>
      <c r="F35" s="1122"/>
    </row>
    <row r="36" spans="1:6" ht="21" customHeight="1" thickBot="1">
      <c r="A36" s="496" t="s">
        <v>68</v>
      </c>
      <c r="B36" s="1126">
        <v>921.8</v>
      </c>
      <c r="C36" s="1128">
        <v>912.3</v>
      </c>
      <c r="D36" s="1122"/>
      <c r="E36" s="1127"/>
      <c r="F36" s="1127"/>
    </row>
    <row r="37" spans="1:6" ht="18.75" customHeight="1">
      <c r="A37" s="488"/>
      <c r="B37" s="1129"/>
      <c r="C37" s="487"/>
      <c r="D37" s="1122"/>
      <c r="E37" s="1122"/>
      <c r="F37" s="1122"/>
    </row>
    <row r="38" spans="1:6" ht="21" customHeight="1" thickBot="1">
      <c r="A38" s="496" t="s">
        <v>218</v>
      </c>
      <c r="B38" s="1130"/>
      <c r="C38" s="1131"/>
      <c r="D38" s="1132"/>
      <c r="E38" s="1133"/>
      <c r="F38" s="1133"/>
    </row>
    <row r="39" spans="1:6" ht="21.75">
      <c r="A39" s="495" t="s">
        <v>321</v>
      </c>
      <c r="B39" s="1134">
        <v>630</v>
      </c>
      <c r="C39" s="1135">
        <v>402</v>
      </c>
      <c r="D39" s="1132"/>
      <c r="E39" s="1097">
        <v>228</v>
      </c>
      <c r="F39" s="1081">
        <v>0.56716417910447758</v>
      </c>
    </row>
    <row r="40" spans="1:6" ht="21" customHeight="1">
      <c r="A40" s="489" t="s">
        <v>206</v>
      </c>
      <c r="B40" s="1137"/>
      <c r="C40" s="1107"/>
      <c r="D40" s="1132"/>
      <c r="E40" s="1097"/>
      <c r="F40" s="1081"/>
    </row>
    <row r="41" spans="1:6" s="26" customFormat="1" ht="21.75">
      <c r="A41" s="497" t="s">
        <v>207</v>
      </c>
      <c r="B41" s="1136">
        <v>247</v>
      </c>
      <c r="C41" s="1097">
        <v>229</v>
      </c>
      <c r="D41" s="1138"/>
      <c r="E41" s="1097">
        <v>18</v>
      </c>
      <c r="F41" s="1081">
        <v>7.8602620087336247E-2</v>
      </c>
    </row>
    <row r="42" spans="1:6" s="26" customFormat="1" ht="44.25" customHeight="1">
      <c r="A42" s="1066" t="s">
        <v>359</v>
      </c>
      <c r="B42" s="1136">
        <v>-1</v>
      </c>
      <c r="C42" s="1097">
        <v>90</v>
      </c>
      <c r="D42" s="1139"/>
      <c r="E42" s="1097">
        <v>-91</v>
      </c>
      <c r="F42" s="1081" t="s">
        <v>362</v>
      </c>
    </row>
    <row r="43" spans="1:6" s="26" customFormat="1" ht="21.75">
      <c r="A43" s="489" t="s">
        <v>360</v>
      </c>
      <c r="B43" s="1136">
        <v>2</v>
      </c>
      <c r="C43" s="1097">
        <v>6</v>
      </c>
      <c r="D43" s="1139"/>
      <c r="E43" s="1097">
        <v>-4</v>
      </c>
      <c r="F43" s="1081">
        <v>-0.66666666666666663</v>
      </c>
    </row>
    <row r="44" spans="1:6" s="26" customFormat="1" ht="21.75">
      <c r="A44" s="489" t="s">
        <v>361</v>
      </c>
      <c r="B44" s="1136">
        <v>-266</v>
      </c>
      <c r="C44" s="1097">
        <v>0</v>
      </c>
      <c r="D44" s="1139"/>
      <c r="E44" s="1097">
        <v>-266</v>
      </c>
      <c r="F44" s="1081" t="s">
        <v>362</v>
      </c>
    </row>
    <row r="45" spans="1:6" s="26" customFormat="1" ht="21.75">
      <c r="A45" s="497" t="s">
        <v>208</v>
      </c>
      <c r="B45" s="1136">
        <v>9</v>
      </c>
      <c r="C45" s="1097">
        <v>13</v>
      </c>
      <c r="D45" s="1139"/>
      <c r="E45" s="1097">
        <v>-4</v>
      </c>
      <c r="F45" s="1081">
        <v>-0.30769230769230771</v>
      </c>
    </row>
    <row r="46" spans="1:6" s="26" customFormat="1" ht="21.75">
      <c r="A46" s="497" t="s">
        <v>209</v>
      </c>
      <c r="B46" s="1136">
        <v>12</v>
      </c>
      <c r="C46" s="1097">
        <v>-85</v>
      </c>
      <c r="D46" s="1139"/>
      <c r="E46" s="1097">
        <v>97</v>
      </c>
      <c r="F46" s="1081" t="s">
        <v>362</v>
      </c>
    </row>
    <row r="47" spans="1:6" s="26" customFormat="1" ht="21.75">
      <c r="A47" s="497" t="s">
        <v>219</v>
      </c>
      <c r="B47" s="1136">
        <v>0</v>
      </c>
      <c r="C47" s="1097">
        <v>-1</v>
      </c>
      <c r="D47" s="1139"/>
      <c r="E47" s="1097">
        <v>1</v>
      </c>
      <c r="F47" s="1081">
        <v>1</v>
      </c>
    </row>
    <row r="48" spans="1:6" ht="24.75" thickBot="1">
      <c r="A48" s="496" t="s">
        <v>324</v>
      </c>
      <c r="B48" s="1140">
        <v>633</v>
      </c>
      <c r="C48" s="1141">
        <v>654</v>
      </c>
      <c r="D48" s="1132"/>
      <c r="E48" s="1142">
        <v>-21</v>
      </c>
      <c r="F48" s="1105">
        <v>-3.2110091743119268E-2</v>
      </c>
    </row>
    <row r="49" spans="1:6" ht="27.75" customHeight="1" thickBot="1">
      <c r="A49" s="1143" t="s">
        <v>325</v>
      </c>
      <c r="B49" s="1390">
        <v>0.68781918939476261</v>
      </c>
      <c r="C49" s="1144">
        <v>0.72</v>
      </c>
      <c r="D49" s="1145"/>
      <c r="E49" s="1115">
        <v>-3.0000000000000027E-2</v>
      </c>
      <c r="F49" s="1105">
        <v>-4.1666666666666706E-2</v>
      </c>
    </row>
    <row r="50" spans="1:6" ht="9.6" customHeight="1">
      <c r="A50" s="918"/>
      <c r="B50" s="922"/>
      <c r="C50" s="923"/>
      <c r="D50" s="924"/>
      <c r="E50" s="925"/>
      <c r="F50" s="924"/>
    </row>
    <row r="51" spans="1:6" ht="48" customHeight="1">
      <c r="A51" s="1431" t="s">
        <v>392</v>
      </c>
      <c r="B51" s="1432"/>
      <c r="C51" s="1432"/>
      <c r="D51" s="1432"/>
      <c r="E51" s="1432"/>
      <c r="F51" s="1432"/>
    </row>
    <row r="52" spans="1:6" ht="43.5" customHeight="1">
      <c r="A52" s="1433" t="s">
        <v>393</v>
      </c>
      <c r="B52" s="1433"/>
      <c r="C52" s="1433"/>
      <c r="D52" s="1433"/>
      <c r="E52" s="1433"/>
      <c r="F52" s="1433"/>
    </row>
    <row r="53" spans="1:6">
      <c r="A53" s="926"/>
      <c r="B53" s="926"/>
      <c r="C53" s="926"/>
      <c r="D53" s="926"/>
      <c r="E53" s="926"/>
      <c r="F53" s="926"/>
    </row>
    <row r="54" spans="1:6" ht="23.25">
      <c r="A54" s="421"/>
      <c r="B54" s="420"/>
      <c r="C54" s="421"/>
      <c r="D54" s="420"/>
      <c r="E54" s="388"/>
      <c r="F54" s="420"/>
    </row>
    <row r="55" spans="1:6" ht="23.25">
      <c r="A55" s="421"/>
      <c r="B55" s="420"/>
      <c r="C55" s="421"/>
      <c r="D55" s="420"/>
      <c r="E55" s="388"/>
      <c r="F55" s="420"/>
    </row>
    <row r="56" spans="1:6" ht="23.25">
      <c r="A56" s="421"/>
      <c r="B56" s="420"/>
      <c r="C56" s="421"/>
      <c r="D56" s="420"/>
      <c r="E56" s="388"/>
      <c r="F56" s="420"/>
    </row>
    <row r="58" spans="1:6">
      <c r="A58" s="418"/>
    </row>
  </sheetData>
  <mergeCells count="2">
    <mergeCell ref="A51:F51"/>
    <mergeCell ref="A52:F52"/>
  </mergeCells>
  <printOptions horizontalCentered="1"/>
  <pageMargins left="0.51181102362204722" right="0.51181102362204722" top="0.51181102362204722" bottom="0.51181102362204722" header="0.51181102362204722" footer="0.51181102362204722"/>
  <pageSetup scale="47" firstPageNumber="2" orientation="landscape" useFirstPageNumber="1" r:id="rId1"/>
  <headerFooter scaleWithDoc="0">
    <oddFooter>&amp;R&amp;"Helvetica,Regular"&amp;7BCE Supplementary Financial Information - First Quarter 2025 Page 2</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40961" r:id="rId6" name="FPMExcelClientSheetOptionstb1">
          <controlPr defaultSize="0" autoLine="0" autoPict="0" r:id="rId7">
            <anchor moveWithCells="1" sizeWithCells="1">
              <from>
                <xdr:col>0</xdr:col>
                <xdr:colOff>0</xdr:colOff>
                <xdr:row>0</xdr:row>
                <xdr:rowOff>0</xdr:rowOff>
              </from>
              <to>
                <xdr:col>7947</xdr:col>
                <xdr:colOff>276225</xdr:colOff>
                <xdr:row>0</xdr:row>
                <xdr:rowOff>0</xdr:rowOff>
              </to>
            </anchor>
          </controlPr>
        </control>
      </mc:Choice>
      <mc:Fallback>
        <control shapeId="40961" r:id="rId6" name="FPMExcelClientSheetOptionstb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I70"/>
  <sheetViews>
    <sheetView showGridLines="0" view="pageBreakPreview" zoomScale="70" zoomScaleNormal="60" zoomScaleSheetLayoutView="70" workbookViewId="0"/>
  </sheetViews>
  <sheetFormatPr defaultColWidth="8.85546875" defaultRowHeight="16.5"/>
  <cols>
    <col min="1" max="1" width="130.7109375" style="23" customWidth="1"/>
    <col min="2" max="2" width="18.140625" style="20" customWidth="1"/>
    <col min="3" max="3" width="1.140625" style="23" customWidth="1"/>
    <col min="4" max="4" width="17.28515625" style="23" customWidth="1"/>
    <col min="5" max="5" width="2.28515625" style="23" customWidth="1"/>
    <col min="6" max="6" width="14.7109375" style="23" customWidth="1"/>
    <col min="7" max="7" width="14.85546875" style="23" customWidth="1"/>
    <col min="8" max="9" width="14.7109375" style="23" customWidth="1"/>
    <col min="10" max="16384" width="8.85546875" style="23"/>
  </cols>
  <sheetData>
    <row r="1" spans="1:9" s="37" customFormat="1" ht="26.25">
      <c r="A1" s="19"/>
      <c r="B1" s="19"/>
      <c r="C1" s="19"/>
      <c r="D1" s="38"/>
      <c r="E1" s="38"/>
      <c r="F1" s="38"/>
      <c r="G1" s="38"/>
      <c r="H1" s="38"/>
      <c r="I1" s="522" t="s">
        <v>21</v>
      </c>
    </row>
    <row r="2" spans="1:9" ht="26.25">
      <c r="A2" s="19"/>
      <c r="B2" s="19"/>
      <c r="C2" s="19"/>
      <c r="D2" s="38"/>
      <c r="E2" s="38"/>
      <c r="F2" s="38"/>
      <c r="G2" s="38"/>
      <c r="H2" s="38"/>
      <c r="I2" s="42" t="s">
        <v>78</v>
      </c>
    </row>
    <row r="3" spans="1:9" ht="12" customHeight="1">
      <c r="A3" s="19"/>
      <c r="B3" s="19"/>
      <c r="C3" s="19"/>
      <c r="D3" s="38"/>
      <c r="E3" s="38"/>
      <c r="F3" s="38"/>
      <c r="G3" s="38"/>
      <c r="H3" s="38"/>
      <c r="I3" s="19"/>
    </row>
    <row r="4" spans="1:9" ht="5.25" customHeight="1">
      <c r="A4" s="19"/>
      <c r="B4" s="19"/>
      <c r="C4" s="19"/>
      <c r="D4" s="38"/>
      <c r="E4" s="38"/>
      <c r="F4" s="38"/>
      <c r="G4" s="38"/>
      <c r="H4" s="38"/>
      <c r="I4" s="19"/>
    </row>
    <row r="5" spans="1:9" ht="18.75" customHeight="1">
      <c r="A5" s="24"/>
      <c r="B5" s="55"/>
      <c r="C5" s="43"/>
      <c r="D5" s="44" t="s">
        <v>129</v>
      </c>
      <c r="E5" s="24"/>
      <c r="F5" s="24"/>
      <c r="G5" s="24"/>
      <c r="H5" s="27"/>
      <c r="I5" s="24"/>
    </row>
    <row r="6" spans="1:9" ht="21" customHeight="1">
      <c r="A6" s="500" t="s">
        <v>130</v>
      </c>
      <c r="B6" s="501" t="s">
        <v>336</v>
      </c>
      <c r="C6" s="45"/>
      <c r="D6" s="502">
        <v>2024</v>
      </c>
      <c r="E6" s="45"/>
      <c r="F6" s="502" t="s">
        <v>298</v>
      </c>
      <c r="G6" s="502" t="s">
        <v>297</v>
      </c>
      <c r="H6" s="502" t="s">
        <v>296</v>
      </c>
      <c r="I6" s="503" t="s">
        <v>295</v>
      </c>
    </row>
    <row r="7" spans="1:9" ht="20.100000000000001" customHeight="1">
      <c r="A7" s="26" t="s">
        <v>162</v>
      </c>
      <c r="B7" s="34"/>
      <c r="C7" s="34"/>
      <c r="D7" s="24"/>
      <c r="E7" s="24"/>
      <c r="F7" s="24"/>
      <c r="G7" s="24"/>
      <c r="H7" s="24"/>
      <c r="I7" s="47"/>
    </row>
    <row r="8" spans="1:9" ht="20.100000000000001" customHeight="1">
      <c r="A8" s="24" t="s">
        <v>153</v>
      </c>
      <c r="B8" s="49">
        <v>5172</v>
      </c>
      <c r="C8" s="50"/>
      <c r="D8" s="51">
        <v>21073</v>
      </c>
      <c r="E8" s="27"/>
      <c r="F8" s="51">
        <v>5287</v>
      </c>
      <c r="G8" s="51">
        <v>5286</v>
      </c>
      <c r="H8" s="51">
        <v>5308</v>
      </c>
      <c r="I8" s="51">
        <v>5192</v>
      </c>
    </row>
    <row r="9" spans="1:9" ht="20.100000000000001" customHeight="1">
      <c r="A9" s="27" t="s">
        <v>155</v>
      </c>
      <c r="B9" s="52">
        <v>758</v>
      </c>
      <c r="C9" s="51"/>
      <c r="D9" s="51">
        <v>3336</v>
      </c>
      <c r="E9" s="27"/>
      <c r="F9" s="51">
        <v>1135</v>
      </c>
      <c r="G9" s="51">
        <v>685</v>
      </c>
      <c r="H9" s="51">
        <v>697</v>
      </c>
      <c r="I9" s="51">
        <v>819</v>
      </c>
    </row>
    <row r="10" spans="1:9" ht="19.5" customHeight="1">
      <c r="A10" s="30" t="s">
        <v>151</v>
      </c>
      <c r="B10" s="53">
        <v>5930</v>
      </c>
      <c r="C10" s="51"/>
      <c r="D10" s="54">
        <v>24409</v>
      </c>
      <c r="E10" s="27"/>
      <c r="F10" s="54">
        <v>6422</v>
      </c>
      <c r="G10" s="54">
        <v>5971</v>
      </c>
      <c r="H10" s="54">
        <v>6005</v>
      </c>
      <c r="I10" s="54">
        <v>6011</v>
      </c>
    </row>
    <row r="11" spans="1:9" ht="21.75" customHeight="1">
      <c r="A11" s="27" t="s">
        <v>89</v>
      </c>
      <c r="B11" s="52">
        <v>-3372</v>
      </c>
      <c r="C11" s="51"/>
      <c r="D11" s="51">
        <v>-13820</v>
      </c>
      <c r="E11" s="27"/>
      <c r="F11" s="51">
        <v>-3817</v>
      </c>
      <c r="G11" s="51">
        <v>-3249</v>
      </c>
      <c r="H11" s="51">
        <v>-3308</v>
      </c>
      <c r="I11" s="51">
        <v>-3446</v>
      </c>
    </row>
    <row r="12" spans="1:9" ht="21" customHeight="1">
      <c r="A12" s="30" t="s">
        <v>108</v>
      </c>
      <c r="B12" s="53">
        <v>2558</v>
      </c>
      <c r="C12" s="51"/>
      <c r="D12" s="54">
        <v>10589</v>
      </c>
      <c r="E12" s="27"/>
      <c r="F12" s="54">
        <v>2605</v>
      </c>
      <c r="G12" s="54">
        <v>2722</v>
      </c>
      <c r="H12" s="54">
        <v>2697</v>
      </c>
      <c r="I12" s="54">
        <v>2565</v>
      </c>
    </row>
    <row r="13" spans="1:9" ht="20.100000000000001" customHeight="1">
      <c r="A13" s="56" t="s">
        <v>131</v>
      </c>
      <c r="B13" s="57">
        <v>0.43136593591905564</v>
      </c>
      <c r="C13" s="58"/>
      <c r="D13" s="58">
        <v>0.43381539596050639</v>
      </c>
      <c r="E13" s="46"/>
      <c r="F13" s="58">
        <v>0.4056368732482093</v>
      </c>
      <c r="G13" s="58">
        <v>0.45587003851951097</v>
      </c>
      <c r="H13" s="58">
        <v>0.4491257285595337</v>
      </c>
      <c r="I13" s="58">
        <v>0.42699999999999999</v>
      </c>
    </row>
    <row r="14" spans="1:9" ht="20.100000000000001" customHeight="1">
      <c r="A14" s="27" t="s">
        <v>19</v>
      </c>
      <c r="B14" s="52">
        <v>-247</v>
      </c>
      <c r="C14" s="51"/>
      <c r="D14" s="51">
        <v>-454</v>
      </c>
      <c r="E14" s="27"/>
      <c r="F14" s="51">
        <v>-154</v>
      </c>
      <c r="G14" s="51">
        <v>-49</v>
      </c>
      <c r="H14" s="51">
        <v>-22</v>
      </c>
      <c r="I14" s="51">
        <v>-229</v>
      </c>
    </row>
    <row r="15" spans="1:9" ht="20.100000000000001" customHeight="1">
      <c r="A15" s="27" t="s">
        <v>76</v>
      </c>
      <c r="B15" s="52">
        <v>-941</v>
      </c>
      <c r="C15" s="51"/>
      <c r="D15" s="51">
        <v>-3758</v>
      </c>
      <c r="E15" s="27"/>
      <c r="F15" s="51">
        <v>-933</v>
      </c>
      <c r="G15" s="51">
        <v>-934</v>
      </c>
      <c r="H15" s="51">
        <v>-945</v>
      </c>
      <c r="I15" s="51">
        <v>-946</v>
      </c>
    </row>
    <row r="16" spans="1:9" ht="20.100000000000001" customHeight="1">
      <c r="A16" s="27" t="s">
        <v>75</v>
      </c>
      <c r="B16" s="49">
        <v>-331</v>
      </c>
      <c r="C16" s="50"/>
      <c r="D16" s="51">
        <v>-1283</v>
      </c>
      <c r="E16" s="27"/>
      <c r="F16" s="51">
        <v>-317</v>
      </c>
      <c r="G16" s="51">
        <v>-325</v>
      </c>
      <c r="H16" s="51">
        <v>-325</v>
      </c>
      <c r="I16" s="51">
        <v>-316</v>
      </c>
    </row>
    <row r="17" spans="1:9" ht="20.25">
      <c r="A17" s="27" t="s">
        <v>74</v>
      </c>
      <c r="B17" s="52"/>
      <c r="C17" s="51"/>
      <c r="D17" s="51"/>
      <c r="E17" s="27"/>
      <c r="F17" s="51"/>
      <c r="G17" s="51"/>
      <c r="H17" s="51"/>
      <c r="I17" s="51"/>
    </row>
    <row r="18" spans="1:9" ht="20.100000000000001" customHeight="1">
      <c r="A18" s="27" t="s">
        <v>73</v>
      </c>
      <c r="B18" s="52">
        <v>-423</v>
      </c>
      <c r="C18" s="51"/>
      <c r="D18" s="51">
        <v>-1713</v>
      </c>
      <c r="E18" s="27"/>
      <c r="F18" s="51">
        <v>-431</v>
      </c>
      <c r="G18" s="51">
        <v>-440</v>
      </c>
      <c r="H18" s="51">
        <v>-426</v>
      </c>
      <c r="I18" s="51">
        <v>-416</v>
      </c>
    </row>
    <row r="19" spans="1:9" ht="19.5" customHeight="1">
      <c r="A19" s="35" t="s">
        <v>287</v>
      </c>
      <c r="B19" s="52">
        <v>25</v>
      </c>
      <c r="C19" s="51"/>
      <c r="D19" s="51">
        <v>66</v>
      </c>
      <c r="E19" s="27"/>
      <c r="F19" s="51">
        <v>17</v>
      </c>
      <c r="G19" s="51">
        <v>16</v>
      </c>
      <c r="H19" s="51">
        <v>17</v>
      </c>
      <c r="I19" s="51">
        <v>16</v>
      </c>
    </row>
    <row r="20" spans="1:9" s="69" customFormat="1" ht="21" customHeight="1">
      <c r="A20" s="35" t="s">
        <v>183</v>
      </c>
      <c r="B20" s="49">
        <v>-9</v>
      </c>
      <c r="C20" s="50"/>
      <c r="D20" s="50">
        <v>-2190</v>
      </c>
      <c r="E20" s="35"/>
      <c r="F20" s="50">
        <v>-4</v>
      </c>
      <c r="G20" s="28">
        <v>-2113</v>
      </c>
      <c r="H20" s="28">
        <v>-60</v>
      </c>
      <c r="I20" s="50">
        <v>-13</v>
      </c>
    </row>
    <row r="21" spans="1:9" ht="20.100000000000001" customHeight="1">
      <c r="A21" s="35" t="s">
        <v>355</v>
      </c>
      <c r="B21" s="52">
        <v>308</v>
      </c>
      <c r="C21" s="51"/>
      <c r="D21" s="51">
        <v>-305</v>
      </c>
      <c r="E21" s="27"/>
      <c r="F21" s="51">
        <v>-103</v>
      </c>
      <c r="G21" s="51">
        <v>-63</v>
      </c>
      <c r="H21" s="51">
        <v>-101</v>
      </c>
      <c r="I21" s="51">
        <v>-38</v>
      </c>
    </row>
    <row r="22" spans="1:9" ht="20.100000000000001" customHeight="1">
      <c r="A22" s="24" t="s">
        <v>15</v>
      </c>
      <c r="B22" s="52">
        <v>-257</v>
      </c>
      <c r="C22" s="51"/>
      <c r="D22" s="51">
        <v>-577</v>
      </c>
      <c r="E22" s="27"/>
      <c r="F22" s="51">
        <v>-175</v>
      </c>
      <c r="G22" s="51">
        <v>-5</v>
      </c>
      <c r="H22" s="51">
        <v>-231</v>
      </c>
      <c r="I22" s="51">
        <v>-166</v>
      </c>
    </row>
    <row r="23" spans="1:9" ht="20.100000000000001" customHeight="1" thickBot="1">
      <c r="A23" s="29" t="s">
        <v>313</v>
      </c>
      <c r="B23" s="1065">
        <v>683</v>
      </c>
      <c r="C23" s="61"/>
      <c r="D23" s="62">
        <v>375</v>
      </c>
      <c r="E23" s="27"/>
      <c r="F23" s="62">
        <v>505</v>
      </c>
      <c r="G23" s="1068">
        <v>-1191</v>
      </c>
      <c r="H23" s="62">
        <v>604</v>
      </c>
      <c r="I23" s="62">
        <v>457</v>
      </c>
    </row>
    <row r="24" spans="1:9" ht="8.1" customHeight="1">
      <c r="A24" s="30"/>
      <c r="B24" s="68"/>
      <c r="C24" s="61"/>
      <c r="D24" s="61"/>
      <c r="E24" s="27"/>
      <c r="F24" s="61"/>
      <c r="G24" s="61"/>
      <c r="H24" s="61"/>
      <c r="I24" s="61"/>
    </row>
    <row r="25" spans="1:9" ht="20.100000000000001" customHeight="1">
      <c r="A25" s="30" t="s">
        <v>314</v>
      </c>
      <c r="B25" s="65"/>
      <c r="C25" s="66"/>
      <c r="D25" s="67"/>
      <c r="E25" s="27"/>
      <c r="F25" s="67"/>
      <c r="G25" s="67"/>
      <c r="H25" s="67"/>
      <c r="I25" s="67"/>
    </row>
    <row r="26" spans="1:9" ht="20.100000000000001" customHeight="1">
      <c r="A26" s="27" t="s">
        <v>72</v>
      </c>
      <c r="B26" s="52">
        <v>630</v>
      </c>
      <c r="C26" s="61"/>
      <c r="D26" s="61">
        <v>163</v>
      </c>
      <c r="E26" s="27"/>
      <c r="F26" s="61">
        <v>461</v>
      </c>
      <c r="G26" s="51">
        <v>-1237</v>
      </c>
      <c r="H26" s="61">
        <v>537</v>
      </c>
      <c r="I26" s="61">
        <v>402</v>
      </c>
    </row>
    <row r="27" spans="1:9" ht="20.100000000000001" customHeight="1">
      <c r="A27" s="27" t="s">
        <v>71</v>
      </c>
      <c r="B27" s="68">
        <v>41</v>
      </c>
      <c r="C27" s="61"/>
      <c r="D27" s="61">
        <v>181</v>
      </c>
      <c r="E27" s="27"/>
      <c r="F27" s="61">
        <v>43</v>
      </c>
      <c r="G27" s="61">
        <v>45</v>
      </c>
      <c r="H27" s="61">
        <v>46</v>
      </c>
      <c r="I27" s="51">
        <v>47</v>
      </c>
    </row>
    <row r="28" spans="1:9" ht="20.100000000000001" customHeight="1">
      <c r="A28" s="27" t="s">
        <v>70</v>
      </c>
      <c r="B28" s="52">
        <v>12</v>
      </c>
      <c r="C28" s="51"/>
      <c r="D28" s="51">
        <v>31</v>
      </c>
      <c r="E28" s="27"/>
      <c r="F28" s="28">
        <v>1</v>
      </c>
      <c r="G28" s="51">
        <v>1</v>
      </c>
      <c r="H28" s="51">
        <v>21</v>
      </c>
      <c r="I28" s="51">
        <v>8</v>
      </c>
    </row>
    <row r="29" spans="1:9" ht="20.100000000000001" customHeight="1" thickBot="1">
      <c r="A29" s="29" t="s">
        <v>313</v>
      </c>
      <c r="B29" s="1065">
        <v>683</v>
      </c>
      <c r="C29" s="61"/>
      <c r="D29" s="62">
        <v>375</v>
      </c>
      <c r="E29" s="27"/>
      <c r="F29" s="62">
        <v>505</v>
      </c>
      <c r="G29" s="1068">
        <v>-1191</v>
      </c>
      <c r="H29" s="62">
        <v>604</v>
      </c>
      <c r="I29" s="62">
        <v>457</v>
      </c>
    </row>
    <row r="30" spans="1:9" ht="20.25">
      <c r="A30" s="34"/>
      <c r="B30" s="65"/>
      <c r="C30" s="66"/>
      <c r="D30" s="66"/>
      <c r="E30" s="35"/>
      <c r="F30" s="66"/>
      <c r="G30" s="66"/>
      <c r="H30" s="66"/>
      <c r="I30" s="66"/>
    </row>
    <row r="31" spans="1:9" ht="20.100000000000001" customHeight="1" thickBot="1">
      <c r="A31" s="29" t="s">
        <v>310</v>
      </c>
      <c r="B31" s="1405">
        <v>0.68455938280995332</v>
      </c>
      <c r="C31" s="64"/>
      <c r="D31" s="36">
        <v>0.17866929738024773</v>
      </c>
      <c r="E31" s="35"/>
      <c r="F31" s="36">
        <v>0.50531623369505629</v>
      </c>
      <c r="G31" s="36">
        <v>-1.3566469363148086</v>
      </c>
      <c r="H31" s="36">
        <v>0.59</v>
      </c>
      <c r="I31" s="36">
        <v>0.44</v>
      </c>
    </row>
    <row r="32" spans="1:9" ht="20.25" customHeight="1">
      <c r="A32" s="34" t="s">
        <v>69</v>
      </c>
      <c r="B32" s="508">
        <v>0.99750000000000005</v>
      </c>
      <c r="C32" s="72"/>
      <c r="D32" s="72">
        <v>3.99</v>
      </c>
      <c r="E32" s="35"/>
      <c r="F32" s="72">
        <v>0.99753000000000003</v>
      </c>
      <c r="G32" s="72">
        <v>0.99750000000000005</v>
      </c>
      <c r="H32" s="72">
        <v>0.99750000000000005</v>
      </c>
      <c r="I32" s="72">
        <v>0.99750000000000005</v>
      </c>
    </row>
    <row r="33" spans="1:9" ht="20.25" customHeight="1">
      <c r="A33" s="34"/>
      <c r="B33" s="1406"/>
      <c r="C33" s="72"/>
      <c r="D33" s="72"/>
      <c r="E33" s="35"/>
      <c r="F33" s="72"/>
      <c r="G33" s="72"/>
      <c r="H33" s="72"/>
      <c r="I33" s="72"/>
    </row>
    <row r="34" spans="1:9" ht="20.100000000000001" customHeight="1">
      <c r="A34" s="34" t="s">
        <v>173</v>
      </c>
      <c r="B34" s="994">
        <v>920.3</v>
      </c>
      <c r="C34" s="994"/>
      <c r="D34" s="73">
        <v>912.3</v>
      </c>
      <c r="E34" s="35"/>
      <c r="F34" s="73">
        <v>912.3</v>
      </c>
      <c r="G34" s="73">
        <v>912.3</v>
      </c>
      <c r="H34" s="73">
        <v>912.3</v>
      </c>
      <c r="I34" s="73">
        <v>912.3</v>
      </c>
    </row>
    <row r="35" spans="1:9" ht="19.5" customHeight="1">
      <c r="A35" s="34" t="s">
        <v>174</v>
      </c>
      <c r="B35" s="994">
        <v>920.3</v>
      </c>
      <c r="C35" s="1014"/>
      <c r="D35" s="73">
        <v>912.3</v>
      </c>
      <c r="E35" s="35"/>
      <c r="F35" s="73">
        <v>912.3</v>
      </c>
      <c r="G35" s="73">
        <v>912.3</v>
      </c>
      <c r="H35" s="73">
        <v>912.3</v>
      </c>
      <c r="I35" s="73">
        <v>912.3</v>
      </c>
    </row>
    <row r="36" spans="1:9" ht="20.100000000000001" customHeight="1" thickBot="1">
      <c r="A36" s="74" t="s">
        <v>68</v>
      </c>
      <c r="B36" s="1014">
        <v>921.8</v>
      </c>
      <c r="C36" s="994"/>
      <c r="D36" s="73">
        <v>912.3</v>
      </c>
      <c r="E36" s="35"/>
      <c r="F36" s="73">
        <v>912.3</v>
      </c>
      <c r="G36" s="73">
        <v>912.3</v>
      </c>
      <c r="H36" s="73">
        <v>912.3</v>
      </c>
      <c r="I36" s="73">
        <v>912.3</v>
      </c>
    </row>
    <row r="37" spans="1:9" ht="15" customHeight="1">
      <c r="A37" s="34"/>
      <c r="B37" s="75"/>
      <c r="C37" s="73"/>
      <c r="D37" s="76"/>
      <c r="E37" s="35"/>
      <c r="F37" s="76"/>
      <c r="G37" s="76"/>
      <c r="H37" s="76"/>
      <c r="I37" s="76"/>
    </row>
    <row r="38" spans="1:9" ht="20.100000000000001" customHeight="1" thickBot="1">
      <c r="A38" s="29" t="s">
        <v>218</v>
      </c>
      <c r="B38" s="77"/>
      <c r="C38" s="73"/>
      <c r="D38" s="78"/>
      <c r="E38" s="35"/>
      <c r="F38" s="78"/>
      <c r="G38" s="78"/>
      <c r="H38" s="78"/>
      <c r="I38" s="78"/>
    </row>
    <row r="39" spans="1:9" ht="20.100000000000001" customHeight="1">
      <c r="A39" s="34" t="s">
        <v>309</v>
      </c>
      <c r="B39" s="52">
        <v>630</v>
      </c>
      <c r="C39" s="64"/>
      <c r="D39" s="64">
        <v>163</v>
      </c>
      <c r="E39" s="35"/>
      <c r="F39" s="64">
        <v>461</v>
      </c>
      <c r="G39" s="51">
        <v>-1237</v>
      </c>
      <c r="H39" s="64">
        <v>537</v>
      </c>
      <c r="I39" s="64">
        <v>402</v>
      </c>
    </row>
    <row r="40" spans="1:9" ht="20.100000000000001" customHeight="1">
      <c r="A40" s="27" t="s">
        <v>206</v>
      </c>
      <c r="B40" s="33"/>
      <c r="C40" s="64"/>
      <c r="D40" s="64"/>
      <c r="E40" s="35"/>
      <c r="F40" s="64"/>
      <c r="G40" s="64"/>
      <c r="H40" s="64"/>
      <c r="I40" s="64"/>
    </row>
    <row r="41" spans="1:9" s="20" customFormat="1" ht="20.100000000000001" customHeight="1">
      <c r="A41" s="27" t="s">
        <v>207</v>
      </c>
      <c r="B41" s="526">
        <v>247</v>
      </c>
      <c r="C41" s="693"/>
      <c r="D41" s="28">
        <v>454</v>
      </c>
      <c r="E41" s="79"/>
      <c r="F41" s="28">
        <v>154</v>
      </c>
      <c r="G41" s="28">
        <v>49</v>
      </c>
      <c r="H41" s="28">
        <v>22</v>
      </c>
      <c r="I41" s="28">
        <v>229</v>
      </c>
    </row>
    <row r="42" spans="1:9" s="20" customFormat="1" ht="39.75" customHeight="1">
      <c r="A42" s="525" t="s">
        <v>363</v>
      </c>
      <c r="B42" s="526">
        <v>-1</v>
      </c>
      <c r="C42" s="693"/>
      <c r="D42" s="28">
        <v>269</v>
      </c>
      <c r="E42" s="35"/>
      <c r="F42" s="28">
        <v>198</v>
      </c>
      <c r="G42" s="28">
        <v>-42</v>
      </c>
      <c r="H42" s="28">
        <v>23</v>
      </c>
      <c r="I42" s="28">
        <v>90</v>
      </c>
    </row>
    <row r="43" spans="1:9" s="20" customFormat="1" ht="20.25">
      <c r="A43" s="35" t="s">
        <v>231</v>
      </c>
      <c r="B43" s="526">
        <v>0</v>
      </c>
      <c r="C43" s="693"/>
      <c r="D43" s="28">
        <v>247</v>
      </c>
      <c r="E43" s="35"/>
      <c r="F43" s="28">
        <v>0</v>
      </c>
      <c r="G43" s="28">
        <v>154</v>
      </c>
      <c r="H43" s="28">
        <v>93</v>
      </c>
      <c r="I43" s="28">
        <v>0</v>
      </c>
    </row>
    <row r="44" spans="1:9" s="20" customFormat="1" ht="19.5" customHeight="1">
      <c r="A44" s="35" t="s">
        <v>332</v>
      </c>
      <c r="B44" s="526">
        <v>2</v>
      </c>
      <c r="C44" s="693"/>
      <c r="D44" s="28">
        <v>-57</v>
      </c>
      <c r="E44" s="79"/>
      <c r="F44" s="28">
        <v>1</v>
      </c>
      <c r="G44" s="28">
        <v>-66</v>
      </c>
      <c r="H44" s="28">
        <v>2</v>
      </c>
      <c r="I44" s="28">
        <v>6</v>
      </c>
    </row>
    <row r="45" spans="1:9" s="20" customFormat="1" ht="20.100000000000001" customHeight="1">
      <c r="A45" s="35" t="s">
        <v>361</v>
      </c>
      <c r="B45" s="526">
        <v>-266</v>
      </c>
      <c r="C45" s="1056"/>
      <c r="D45" s="28">
        <v>0</v>
      </c>
      <c r="E45" s="79"/>
      <c r="F45" s="28">
        <v>0</v>
      </c>
      <c r="G45" s="28">
        <v>0</v>
      </c>
      <c r="H45" s="28">
        <v>0</v>
      </c>
      <c r="I45" s="28">
        <v>0</v>
      </c>
    </row>
    <row r="46" spans="1:9" s="20" customFormat="1" ht="20.100000000000001" customHeight="1">
      <c r="A46" s="27" t="s">
        <v>208</v>
      </c>
      <c r="B46" s="526">
        <v>9</v>
      </c>
      <c r="C46" s="1056"/>
      <c r="D46" s="28">
        <v>2190</v>
      </c>
      <c r="E46" s="35"/>
      <c r="F46" s="28">
        <v>4</v>
      </c>
      <c r="G46" s="28">
        <v>2113</v>
      </c>
      <c r="H46" s="28">
        <v>60</v>
      </c>
      <c r="I46" s="28">
        <v>13</v>
      </c>
    </row>
    <row r="47" spans="1:9" s="20" customFormat="1" ht="19.5" customHeight="1">
      <c r="A47" s="27" t="s">
        <v>209</v>
      </c>
      <c r="B47" s="526">
        <v>12</v>
      </c>
      <c r="C47" s="1056"/>
      <c r="D47" s="28">
        <v>-467</v>
      </c>
      <c r="E47" s="35"/>
      <c r="F47" s="28">
        <v>-99</v>
      </c>
      <c r="G47" s="28">
        <v>-258</v>
      </c>
      <c r="H47" s="28">
        <v>-25</v>
      </c>
      <c r="I47" s="28">
        <v>-85</v>
      </c>
    </row>
    <row r="48" spans="1:9" s="20" customFormat="1" ht="20.100000000000001" customHeight="1">
      <c r="A48" s="27" t="s">
        <v>210</v>
      </c>
      <c r="B48" s="526">
        <v>0</v>
      </c>
      <c r="C48" s="1056"/>
      <c r="D48" s="28">
        <v>-26</v>
      </c>
      <c r="E48" s="35"/>
      <c r="F48" s="28">
        <v>0</v>
      </c>
      <c r="G48" s="28">
        <v>-25</v>
      </c>
      <c r="H48" s="28">
        <v>0</v>
      </c>
      <c r="I48" s="28">
        <v>-1</v>
      </c>
    </row>
    <row r="49" spans="1:9" ht="21" thickBot="1">
      <c r="A49" s="34" t="s">
        <v>67</v>
      </c>
      <c r="B49" s="841">
        <v>633</v>
      </c>
      <c r="C49" s="64"/>
      <c r="D49" s="31">
        <v>2773</v>
      </c>
      <c r="E49" s="35"/>
      <c r="F49" s="31">
        <v>719</v>
      </c>
      <c r="G49" s="31">
        <v>688</v>
      </c>
      <c r="H49" s="31">
        <v>712</v>
      </c>
      <c r="I49" s="31">
        <v>654</v>
      </c>
    </row>
    <row r="50" spans="1:9" ht="21" thickBot="1">
      <c r="A50" s="80" t="s">
        <v>66</v>
      </c>
      <c r="B50" s="1015">
        <v>0.68781918939476261</v>
      </c>
      <c r="C50" s="71"/>
      <c r="D50" s="81">
        <v>3.0395703167817607</v>
      </c>
      <c r="E50" s="82"/>
      <c r="F50" s="81">
        <v>0.78811794365888477</v>
      </c>
      <c r="G50" s="81">
        <v>0.75413789323687364</v>
      </c>
      <c r="H50" s="81">
        <v>0.77731447988600255</v>
      </c>
      <c r="I50" s="81">
        <v>0.72</v>
      </c>
    </row>
    <row r="51" spans="1:9" ht="18.75" customHeight="1">
      <c r="A51" s="83"/>
      <c r="B51" s="472"/>
      <c r="C51" s="473"/>
      <c r="D51" s="84"/>
      <c r="E51" s="84"/>
      <c r="F51" s="84"/>
      <c r="G51" s="84"/>
      <c r="H51" s="84"/>
      <c r="I51" s="84"/>
    </row>
    <row r="52" spans="1:9" ht="15" customHeight="1"/>
    <row r="53" spans="1:9" ht="15" customHeight="1"/>
    <row r="54" spans="1:9" ht="15" customHeight="1"/>
    <row r="55" spans="1:9" ht="15" customHeight="1"/>
    <row r="56" spans="1:9" ht="15" customHeight="1"/>
    <row r="57" spans="1:9" ht="15" customHeight="1"/>
    <row r="58" spans="1:9" ht="15" customHeight="1"/>
    <row r="59" spans="1:9" ht="15" customHeight="1"/>
    <row r="60" spans="1:9" ht="15" customHeight="1"/>
    <row r="61" spans="1:9" ht="15" customHeight="1"/>
    <row r="62" spans="1:9" ht="15" customHeight="1"/>
    <row r="63" spans="1:9" ht="15" customHeight="1"/>
    <row r="64" spans="1:9" ht="15" customHeight="1"/>
    <row r="65" ht="15" customHeight="1"/>
    <row r="66" ht="15" customHeight="1"/>
    <row r="67" ht="15" customHeight="1"/>
    <row r="68" ht="15" customHeight="1"/>
    <row r="69" ht="15" customHeight="1"/>
    <row r="70" ht="15" customHeight="1"/>
  </sheetData>
  <printOptions horizontalCentered="1"/>
  <pageMargins left="0.51181102362204722" right="0.51181102362204722" top="0.51181102362204722" bottom="0.51181102362204722" header="0.51181102362204722" footer="0.51181102362204722"/>
  <pageSetup scale="53" firstPageNumber="2" orientation="landscape" useFirstPageNumber="1" r:id="rId1"/>
  <headerFooter scaleWithDoc="0">
    <oddFooter>&amp;R&amp;"Helvetica,Regular"&amp;7BCE Supplementary Financial Information - First Quarter 2025 Page 3</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28673"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28673" r:id="rId6" name="FPMExcelClientSheetOptionstb1"/>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pageSetUpPr fitToPage="1"/>
  </sheetPr>
  <dimension ref="A1:F35"/>
  <sheetViews>
    <sheetView view="pageBreakPreview" zoomScale="85" zoomScaleNormal="90" zoomScaleSheetLayoutView="85" workbookViewId="0"/>
  </sheetViews>
  <sheetFormatPr defaultColWidth="8.85546875" defaultRowHeight="16.5"/>
  <cols>
    <col min="1" max="1" width="110.7109375" style="22" customWidth="1"/>
    <col min="2" max="3" width="13" style="40" customWidth="1"/>
    <col min="4" max="4" width="1.85546875" style="22" customWidth="1"/>
    <col min="5" max="6" width="13" style="22" customWidth="1"/>
    <col min="7" max="16384" width="8.85546875" style="22"/>
  </cols>
  <sheetData>
    <row r="1" spans="1:6" ht="23.25">
      <c r="B1" s="16"/>
      <c r="C1" s="16"/>
      <c r="D1" s="16"/>
      <c r="E1" s="16"/>
      <c r="F1" s="55" t="s">
        <v>277</v>
      </c>
    </row>
    <row r="2" spans="1:6" ht="18" customHeight="1">
      <c r="B2" s="16"/>
      <c r="C2" s="16"/>
      <c r="D2" s="16"/>
      <c r="E2" s="16"/>
      <c r="F2" s="86" t="s">
        <v>193</v>
      </c>
    </row>
    <row r="3" spans="1:6" ht="16.5" customHeight="1">
      <c r="B3" s="16"/>
      <c r="C3" s="16"/>
      <c r="D3" s="16"/>
      <c r="E3" s="16"/>
      <c r="F3" s="16"/>
    </row>
    <row r="4" spans="1:6" ht="15.75" customHeight="1" thickBot="1">
      <c r="B4" s="16"/>
      <c r="C4" s="16"/>
      <c r="D4" s="16"/>
      <c r="E4" s="16"/>
      <c r="F4" s="16"/>
    </row>
    <row r="5" spans="1:6" ht="36" customHeight="1" thickTop="1">
      <c r="A5" s="504" t="s">
        <v>63</v>
      </c>
      <c r="B5" s="505" t="s">
        <v>337</v>
      </c>
      <c r="C5" s="506" t="s">
        <v>338</v>
      </c>
      <c r="D5" s="48"/>
      <c r="E5" s="507" t="s">
        <v>24</v>
      </c>
      <c r="F5" s="507" t="s">
        <v>23</v>
      </c>
    </row>
    <row r="6" spans="1:6" ht="12" customHeight="1">
      <c r="B6" s="88"/>
      <c r="C6" s="22"/>
    </row>
    <row r="7" spans="1:6" s="91" customFormat="1">
      <c r="A7" s="89" t="s">
        <v>162</v>
      </c>
      <c r="B7" s="90"/>
    </row>
    <row r="8" spans="1:6">
      <c r="A8" s="93" t="s">
        <v>281</v>
      </c>
      <c r="B8" s="932">
        <v>5246</v>
      </c>
      <c r="C8" s="933">
        <v>5375</v>
      </c>
      <c r="D8" s="934"/>
      <c r="E8" s="933">
        <v>-129</v>
      </c>
      <c r="F8" s="935">
        <v>-2.4E-2</v>
      </c>
    </row>
    <row r="9" spans="1:6">
      <c r="A9" s="93" t="s">
        <v>85</v>
      </c>
      <c r="B9" s="932">
        <v>775</v>
      </c>
      <c r="C9" s="933">
        <v>725</v>
      </c>
      <c r="D9" s="934"/>
      <c r="E9" s="933">
        <v>50</v>
      </c>
      <c r="F9" s="935">
        <v>6.8965517241379309E-2</v>
      </c>
    </row>
    <row r="10" spans="1:6">
      <c r="A10" s="96" t="s">
        <v>86</v>
      </c>
      <c r="B10" s="932">
        <v>-91</v>
      </c>
      <c r="C10" s="936">
        <v>-89</v>
      </c>
      <c r="D10" s="934"/>
      <c r="E10" s="933">
        <v>-2</v>
      </c>
      <c r="F10" s="935">
        <v>-2.247191011235955E-2</v>
      </c>
    </row>
    <row r="11" spans="1:6">
      <c r="A11" s="40" t="s">
        <v>0</v>
      </c>
      <c r="B11" s="937">
        <v>5930</v>
      </c>
      <c r="C11" s="938">
        <v>6011</v>
      </c>
      <c r="D11" s="934"/>
      <c r="E11" s="938">
        <v>-81</v>
      </c>
      <c r="F11" s="939">
        <v>-1.3475295291964732E-2</v>
      </c>
    </row>
    <row r="12" spans="1:6" ht="8.25" customHeight="1">
      <c r="A12" s="40"/>
      <c r="B12" s="932"/>
      <c r="C12" s="933"/>
      <c r="D12" s="940"/>
      <c r="E12" s="941"/>
      <c r="F12" s="942"/>
    </row>
    <row r="13" spans="1:6" s="91" customFormat="1">
      <c r="A13" s="89" t="s">
        <v>89</v>
      </c>
      <c r="B13" s="943"/>
      <c r="C13" s="944"/>
      <c r="D13" s="944"/>
      <c r="E13" s="944"/>
      <c r="F13" s="945"/>
    </row>
    <row r="14" spans="1:6">
      <c r="A14" s="93" t="s">
        <v>272</v>
      </c>
      <c r="B14" s="932">
        <v>-2847</v>
      </c>
      <c r="C14" s="933">
        <v>-2927</v>
      </c>
      <c r="D14" s="934"/>
      <c r="E14" s="933">
        <v>80</v>
      </c>
      <c r="F14" s="935">
        <v>2.7331738981892725E-2</v>
      </c>
    </row>
    <row r="15" spans="1:6">
      <c r="A15" s="93" t="s">
        <v>85</v>
      </c>
      <c r="B15" s="946">
        <v>-616</v>
      </c>
      <c r="C15" s="947">
        <v>-608</v>
      </c>
      <c r="D15" s="948"/>
      <c r="E15" s="947">
        <v>-8</v>
      </c>
      <c r="F15" s="949">
        <v>-1.3157894736842105E-2</v>
      </c>
    </row>
    <row r="16" spans="1:6">
      <c r="A16" s="96" t="s">
        <v>86</v>
      </c>
      <c r="B16" s="946">
        <v>91</v>
      </c>
      <c r="C16" s="950">
        <v>89</v>
      </c>
      <c r="D16" s="948"/>
      <c r="E16" s="947">
        <v>2</v>
      </c>
      <c r="F16" s="986">
        <v>2.247191011235955E-2</v>
      </c>
    </row>
    <row r="17" spans="1:6">
      <c r="A17" s="40" t="s">
        <v>0</v>
      </c>
      <c r="B17" s="951">
        <v>-3372</v>
      </c>
      <c r="C17" s="952">
        <v>-3446</v>
      </c>
      <c r="D17" s="948"/>
      <c r="E17" s="952">
        <v>74</v>
      </c>
      <c r="F17" s="953">
        <v>2.1474172954149738E-2</v>
      </c>
    </row>
    <row r="18" spans="1:6" s="111" customFormat="1" ht="5.45" customHeight="1">
      <c r="A18" s="107"/>
      <c r="B18" s="932"/>
      <c r="C18" s="933"/>
      <c r="D18" s="934"/>
      <c r="E18" s="933"/>
      <c r="F18" s="935"/>
    </row>
    <row r="19" spans="1:6" s="91" customFormat="1">
      <c r="A19" s="89" t="s">
        <v>77</v>
      </c>
      <c r="B19" s="943"/>
      <c r="C19" s="944"/>
      <c r="D19" s="944"/>
      <c r="E19" s="944"/>
      <c r="F19" s="945"/>
    </row>
    <row r="20" spans="1:6">
      <c r="A20" s="93" t="s">
        <v>272</v>
      </c>
      <c r="B20" s="932">
        <v>2399</v>
      </c>
      <c r="C20" s="933">
        <v>2448</v>
      </c>
      <c r="D20" s="934"/>
      <c r="E20" s="933">
        <v>-49</v>
      </c>
      <c r="F20" s="935">
        <v>-2.0016339869281044E-2</v>
      </c>
    </row>
    <row r="21" spans="1:6">
      <c r="A21" s="112" t="s">
        <v>87</v>
      </c>
      <c r="B21" s="954">
        <v>0.45700000000000002</v>
      </c>
      <c r="C21" s="955">
        <v>0.45500000000000002</v>
      </c>
      <c r="D21" s="956"/>
      <c r="E21" s="957"/>
      <c r="F21" s="958">
        <v>0.20000000000000018</v>
      </c>
    </row>
    <row r="22" spans="1:6">
      <c r="A22" s="93" t="s">
        <v>85</v>
      </c>
      <c r="B22" s="946">
        <v>159</v>
      </c>
      <c r="C22" s="947">
        <v>117</v>
      </c>
      <c r="D22" s="959"/>
      <c r="E22" s="947">
        <v>42</v>
      </c>
      <c r="F22" s="949">
        <v>0.35897435897435898</v>
      </c>
    </row>
    <row r="23" spans="1:6">
      <c r="A23" s="112" t="s">
        <v>87</v>
      </c>
      <c r="B23" s="960">
        <v>0.20499999999999999</v>
      </c>
      <c r="C23" s="961">
        <v>0.161</v>
      </c>
      <c r="D23" s="962"/>
      <c r="E23" s="963"/>
      <c r="F23" s="964">
        <v>4.3999999999999986</v>
      </c>
    </row>
    <row r="24" spans="1:6">
      <c r="A24" s="40" t="s">
        <v>0</v>
      </c>
      <c r="B24" s="951">
        <v>2558</v>
      </c>
      <c r="C24" s="952">
        <v>2565</v>
      </c>
      <c r="D24" s="948"/>
      <c r="E24" s="952">
        <v>-7</v>
      </c>
      <c r="F24" s="953">
        <v>-2.7290448343079924E-3</v>
      </c>
    </row>
    <row r="25" spans="1:6">
      <c r="A25" s="112" t="s">
        <v>87</v>
      </c>
      <c r="B25" s="965">
        <v>0.43099999999999999</v>
      </c>
      <c r="C25" s="961">
        <v>0.42699999999999999</v>
      </c>
      <c r="D25" s="966"/>
      <c r="E25" s="947"/>
      <c r="F25" s="967">
        <v>0.40000000000000036</v>
      </c>
    </row>
    <row r="26" spans="1:6" s="111" customFormat="1" ht="10.5" customHeight="1">
      <c r="A26" s="112"/>
      <c r="B26" s="968"/>
      <c r="C26" s="957"/>
      <c r="D26" s="956"/>
      <c r="E26" s="934"/>
      <c r="F26" s="958"/>
    </row>
    <row r="27" spans="1:6" s="312" customFormat="1">
      <c r="A27" s="89" t="s">
        <v>7</v>
      </c>
      <c r="B27" s="943"/>
      <c r="C27" s="944"/>
      <c r="D27" s="944"/>
      <c r="E27" s="944"/>
      <c r="F27" s="945"/>
    </row>
    <row r="28" spans="1:6">
      <c r="A28" s="442" t="s">
        <v>272</v>
      </c>
      <c r="B28" s="946">
        <v>704</v>
      </c>
      <c r="C28" s="1020">
        <v>975</v>
      </c>
      <c r="D28" s="948"/>
      <c r="E28" s="1020">
        <v>271</v>
      </c>
      <c r="F28" s="949">
        <v>0.27794871794871795</v>
      </c>
    </row>
    <row r="29" spans="1:6" ht="18.75">
      <c r="A29" s="475" t="s">
        <v>283</v>
      </c>
      <c r="B29" s="965">
        <v>0.1341974837971788</v>
      </c>
      <c r="C29" s="1019">
        <v>0.18099999999999999</v>
      </c>
      <c r="D29" s="966"/>
      <c r="E29" s="969"/>
      <c r="F29" s="964">
        <v>4.6999999999999984</v>
      </c>
    </row>
    <row r="30" spans="1:6">
      <c r="A30" s="442" t="s">
        <v>85</v>
      </c>
      <c r="B30" s="946">
        <v>25</v>
      </c>
      <c r="C30" s="1020">
        <v>27</v>
      </c>
      <c r="D30" s="966"/>
      <c r="E30" s="1400">
        <v>2</v>
      </c>
      <c r="F30" s="949">
        <v>7.407407407407407E-2</v>
      </c>
    </row>
    <row r="31" spans="1:6">
      <c r="A31" s="447" t="s">
        <v>109</v>
      </c>
      <c r="B31" s="960">
        <v>3.2258064516129031E-2</v>
      </c>
      <c r="C31" s="849">
        <v>3.6999999999999998E-2</v>
      </c>
      <c r="D31" s="966"/>
      <c r="E31" s="966"/>
      <c r="F31" s="964">
        <v>0.49999999999999978</v>
      </c>
    </row>
    <row r="32" spans="1:6">
      <c r="A32" s="121" t="s">
        <v>0</v>
      </c>
      <c r="B32" s="951">
        <v>729</v>
      </c>
      <c r="C32" s="1021">
        <v>1002</v>
      </c>
      <c r="D32" s="948"/>
      <c r="E32" s="1021">
        <v>273</v>
      </c>
      <c r="F32" s="953">
        <v>0.27245508982035926</v>
      </c>
    </row>
    <row r="33" spans="1:6" ht="17.25" thickBot="1">
      <c r="A33" s="447" t="s">
        <v>109</v>
      </c>
      <c r="B33" s="1022">
        <v>0.12293423271500843</v>
      </c>
      <c r="C33" s="1019">
        <v>0.16700000000000001</v>
      </c>
      <c r="D33" s="966"/>
      <c r="E33" s="948"/>
      <c r="F33" s="967">
        <v>4.4000000000000012</v>
      </c>
    </row>
    <row r="34" spans="1:6" ht="12.75" customHeight="1" thickTop="1">
      <c r="A34" s="121"/>
      <c r="B34" s="16"/>
      <c r="C34" s="16"/>
      <c r="D34" s="16"/>
      <c r="E34" s="16"/>
      <c r="F34" s="16"/>
    </row>
    <row r="35" spans="1:6" ht="35.25" customHeight="1">
      <c r="A35" s="1434" t="s">
        <v>394</v>
      </c>
      <c r="B35" s="1434"/>
      <c r="C35" s="1434"/>
      <c r="D35" s="1434"/>
      <c r="E35" s="1434"/>
      <c r="F35" s="1434"/>
    </row>
  </sheetData>
  <mergeCells count="1">
    <mergeCell ref="A35:F35"/>
  </mergeCells>
  <printOptions horizontalCentered="1"/>
  <pageMargins left="0.51181102362204722" right="0.51181102362204722" top="0.51181102362204722" bottom="0.51181102362204722" header="0.51181102362204722" footer="0.51181102362204722"/>
  <pageSetup scale="77" firstPageNumber="2" orientation="landscape" useFirstPageNumber="1" r:id="rId1"/>
  <headerFooter scaleWithDoc="0">
    <oddFooter>&amp;R&amp;"Helvetica,Regular"&amp;7BCE Supplementary Financial Information - First Quarter 2025 Page 4</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78849" r:id="rId6" name="FPMExcelClientSheetOptionstb1">
          <controlPr defaultSize="0" autoLine="0" r:id="rId7">
            <anchor moveWithCells="1" sizeWithCells="1">
              <from>
                <xdr:col>0</xdr:col>
                <xdr:colOff>0</xdr:colOff>
                <xdr:row>0</xdr:row>
                <xdr:rowOff>0</xdr:rowOff>
              </from>
              <to>
                <xdr:col>0</xdr:col>
                <xdr:colOff>19050</xdr:colOff>
                <xdr:row>0</xdr:row>
                <xdr:rowOff>19050</xdr:rowOff>
              </to>
            </anchor>
          </controlPr>
        </control>
      </mc:Choice>
      <mc:Fallback>
        <control shapeId="78849" r:id="rId6" name="FPMExcelClientSheetOptionstb1"/>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pageSetUpPr fitToPage="1"/>
  </sheetPr>
  <dimension ref="A1:I32"/>
  <sheetViews>
    <sheetView showGridLines="0" view="pageBreakPreview" zoomScaleNormal="90" zoomScaleSheetLayoutView="100" workbookViewId="0"/>
  </sheetViews>
  <sheetFormatPr defaultColWidth="9.140625" defaultRowHeight="16.5"/>
  <cols>
    <col min="1" max="1" width="95.7109375" style="9" customWidth="1"/>
    <col min="2" max="2" width="12.7109375" style="9" customWidth="1"/>
    <col min="3" max="3" width="3.28515625" style="9" customWidth="1"/>
    <col min="4" max="4" width="12.7109375" style="9" customWidth="1"/>
    <col min="5" max="5" width="1.5703125" style="9" customWidth="1"/>
    <col min="6" max="6" width="12.5703125" style="9" customWidth="1"/>
    <col min="7" max="8" width="12.7109375" style="9" customWidth="1"/>
    <col min="9" max="9" width="12.7109375" style="123" customWidth="1"/>
    <col min="10" max="16384" width="9.140625" style="9"/>
  </cols>
  <sheetData>
    <row r="1" spans="1:9" s="10" customFormat="1" ht="20.25">
      <c r="A1" s="127"/>
      <c r="B1" s="127"/>
      <c r="C1" s="127"/>
      <c r="D1" s="127"/>
      <c r="E1" s="127"/>
      <c r="F1" s="127"/>
      <c r="G1" s="126"/>
      <c r="H1" s="126"/>
      <c r="I1" s="55" t="s">
        <v>21</v>
      </c>
    </row>
    <row r="2" spans="1:9" s="10" customFormat="1" ht="20.25" customHeight="1">
      <c r="A2" s="842"/>
      <c r="B2" s="843"/>
      <c r="C2" s="127"/>
      <c r="D2" s="125"/>
      <c r="E2" s="125"/>
      <c r="F2" s="125"/>
      <c r="G2" s="124"/>
      <c r="H2" s="917"/>
      <c r="I2" s="130" t="s">
        <v>81</v>
      </c>
    </row>
    <row r="3" spans="1:9" s="10" customFormat="1" ht="45.6" customHeight="1">
      <c r="A3" s="909" t="s">
        <v>63</v>
      </c>
      <c r="B3" s="910" t="s">
        <v>336</v>
      </c>
      <c r="C3" s="844"/>
      <c r="D3" s="995" t="s">
        <v>315</v>
      </c>
      <c r="E3" s="996"/>
      <c r="F3" s="911" t="s">
        <v>298</v>
      </c>
      <c r="G3" s="911" t="s">
        <v>297</v>
      </c>
      <c r="H3" s="911" t="s">
        <v>296</v>
      </c>
      <c r="I3" s="911" t="s">
        <v>295</v>
      </c>
    </row>
    <row r="4" spans="1:9" s="10" customFormat="1" ht="18.75" customHeight="1">
      <c r="A4" s="144"/>
      <c r="B4" s="144"/>
      <c r="C4" s="144"/>
      <c r="D4" s="145"/>
      <c r="E4" s="145"/>
      <c r="F4" s="145"/>
      <c r="G4" s="145"/>
      <c r="H4" s="144"/>
      <c r="I4" s="144"/>
    </row>
    <row r="5" spans="1:9" s="11" customFormat="1" ht="18">
      <c r="A5" s="148" t="s">
        <v>162</v>
      </c>
      <c r="B5" s="149"/>
      <c r="C5" s="149"/>
      <c r="D5" s="150"/>
      <c r="E5" s="150"/>
      <c r="F5" s="150"/>
      <c r="G5" s="150"/>
      <c r="H5" s="149"/>
      <c r="I5" s="149"/>
    </row>
    <row r="6" spans="1:9" s="10" customFormat="1" ht="18">
      <c r="A6" s="883" t="s">
        <v>272</v>
      </c>
      <c r="B6" s="970">
        <v>5246</v>
      </c>
      <c r="C6" s="970"/>
      <c r="D6" s="997">
        <v>21619</v>
      </c>
      <c r="E6" s="997"/>
      <c r="F6" s="997">
        <v>5681</v>
      </c>
      <c r="G6" s="997">
        <v>5280</v>
      </c>
      <c r="H6" s="997">
        <v>5283</v>
      </c>
      <c r="I6" s="997">
        <v>5375</v>
      </c>
    </row>
    <row r="7" spans="1:9" s="10" customFormat="1" ht="18">
      <c r="A7" s="883" t="s">
        <v>85</v>
      </c>
      <c r="B7" s="970">
        <v>775</v>
      </c>
      <c r="C7" s="970"/>
      <c r="D7" s="997">
        <v>3151</v>
      </c>
      <c r="E7" s="997"/>
      <c r="F7" s="997">
        <v>832</v>
      </c>
      <c r="G7" s="997">
        <v>782</v>
      </c>
      <c r="H7" s="997">
        <v>812</v>
      </c>
      <c r="I7" s="997">
        <v>725</v>
      </c>
    </row>
    <row r="8" spans="1:9" s="10" customFormat="1" ht="18">
      <c r="A8" s="884" t="s">
        <v>86</v>
      </c>
      <c r="B8" s="971">
        <v>-91</v>
      </c>
      <c r="C8" s="971"/>
      <c r="D8" s="998">
        <v>-361</v>
      </c>
      <c r="E8" s="998"/>
      <c r="F8" s="998">
        <v>-91</v>
      </c>
      <c r="G8" s="998">
        <v>-91</v>
      </c>
      <c r="H8" s="998">
        <v>-90</v>
      </c>
      <c r="I8" s="998">
        <v>-89</v>
      </c>
    </row>
    <row r="9" spans="1:9" s="10" customFormat="1" ht="18">
      <c r="A9" s="885" t="s">
        <v>136</v>
      </c>
      <c r="B9" s="972">
        <v>5930</v>
      </c>
      <c r="C9" s="970"/>
      <c r="D9" s="999">
        <v>24409</v>
      </c>
      <c r="E9" s="997"/>
      <c r="F9" s="999">
        <v>6422</v>
      </c>
      <c r="G9" s="999">
        <v>5971</v>
      </c>
      <c r="H9" s="999">
        <v>6005</v>
      </c>
      <c r="I9" s="999">
        <v>6011</v>
      </c>
    </row>
    <row r="10" spans="1:9" s="10" customFormat="1" ht="18">
      <c r="A10" s="168"/>
      <c r="B10" s="973"/>
      <c r="C10" s="973"/>
      <c r="D10" s="1000"/>
      <c r="E10" s="1000"/>
      <c r="F10" s="1000"/>
      <c r="G10" s="1000"/>
      <c r="H10" s="1000"/>
      <c r="I10" s="1000"/>
    </row>
    <row r="11" spans="1:9" s="11" customFormat="1" ht="18">
      <c r="A11" s="148" t="s">
        <v>89</v>
      </c>
      <c r="B11" s="150"/>
      <c r="C11" s="150"/>
      <c r="D11" s="1001"/>
      <c r="E11" s="1001"/>
      <c r="F11" s="1001"/>
      <c r="G11" s="1001"/>
      <c r="H11" s="1001"/>
      <c r="I11" s="1001"/>
    </row>
    <row r="12" spans="1:9" s="10" customFormat="1" ht="19.5">
      <c r="A12" s="883" t="s">
        <v>275</v>
      </c>
      <c r="B12" s="970">
        <v>-2847</v>
      </c>
      <c r="C12" s="970"/>
      <c r="D12" s="997">
        <v>-11788</v>
      </c>
      <c r="E12" s="997"/>
      <c r="F12" s="997">
        <v>-3245</v>
      </c>
      <c r="G12" s="997">
        <v>-2812</v>
      </c>
      <c r="H12" s="997">
        <v>-2804</v>
      </c>
      <c r="I12" s="997">
        <v>-2927</v>
      </c>
    </row>
    <row r="13" spans="1:9" s="10" customFormat="1" ht="18">
      <c r="A13" s="883" t="s">
        <v>85</v>
      </c>
      <c r="B13" s="970">
        <v>-616</v>
      </c>
      <c r="C13" s="970"/>
      <c r="D13" s="997">
        <v>-2393</v>
      </c>
      <c r="E13" s="997"/>
      <c r="F13" s="997">
        <v>-663</v>
      </c>
      <c r="G13" s="997">
        <v>-528</v>
      </c>
      <c r="H13" s="997">
        <v>-594</v>
      </c>
      <c r="I13" s="997">
        <v>-608</v>
      </c>
    </row>
    <row r="14" spans="1:9" s="10" customFormat="1" ht="18">
      <c r="A14" s="884" t="s">
        <v>86</v>
      </c>
      <c r="B14" s="974">
        <v>91</v>
      </c>
      <c r="C14" s="974"/>
      <c r="D14" s="998">
        <v>361</v>
      </c>
      <c r="E14" s="998"/>
      <c r="F14" s="998">
        <v>91</v>
      </c>
      <c r="G14" s="997">
        <v>91</v>
      </c>
      <c r="H14" s="1002">
        <v>90</v>
      </c>
      <c r="I14" s="1002">
        <v>89</v>
      </c>
    </row>
    <row r="15" spans="1:9" s="10" customFormat="1" ht="18">
      <c r="A15" s="885" t="s">
        <v>136</v>
      </c>
      <c r="B15" s="975">
        <v>-3372</v>
      </c>
      <c r="C15" s="976"/>
      <c r="D15" s="999">
        <v>-13820</v>
      </c>
      <c r="E15" s="997"/>
      <c r="F15" s="999">
        <v>-3817</v>
      </c>
      <c r="G15" s="999">
        <v>-3249</v>
      </c>
      <c r="H15" s="1003">
        <v>-3308</v>
      </c>
      <c r="I15" s="1003">
        <v>-3446</v>
      </c>
    </row>
    <row r="16" spans="1:9" s="10" customFormat="1" ht="18">
      <c r="A16" s="886"/>
      <c r="B16" s="845"/>
      <c r="C16" s="845"/>
      <c r="D16" s="1005"/>
      <c r="E16" s="1005"/>
      <c r="F16" s="1005"/>
      <c r="G16" s="1005"/>
      <c r="H16" s="1004"/>
      <c r="I16" s="1004"/>
    </row>
    <row r="17" spans="1:9" s="11" customFormat="1" ht="18">
      <c r="A17" s="148" t="s">
        <v>77</v>
      </c>
      <c r="B17" s="174"/>
      <c r="C17" s="174"/>
      <c r="D17" s="1001"/>
      <c r="E17" s="1001"/>
      <c r="F17" s="1001"/>
      <c r="G17" s="1001"/>
      <c r="H17" s="1001"/>
      <c r="I17" s="1001"/>
    </row>
    <row r="18" spans="1:9" s="10" customFormat="1" ht="18">
      <c r="A18" s="883" t="s">
        <v>276</v>
      </c>
      <c r="B18" s="970">
        <v>2399</v>
      </c>
      <c r="C18" s="970"/>
      <c r="D18" s="997">
        <v>9831</v>
      </c>
      <c r="E18" s="997"/>
      <c r="F18" s="997">
        <v>2436</v>
      </c>
      <c r="G18" s="997">
        <v>2468</v>
      </c>
      <c r="H18" s="997">
        <v>2479</v>
      </c>
      <c r="I18" s="997">
        <v>2448</v>
      </c>
    </row>
    <row r="19" spans="1:9" s="10" customFormat="1" ht="18.75">
      <c r="A19" s="887" t="s">
        <v>87</v>
      </c>
      <c r="B19" s="977">
        <v>0.45700000000000002</v>
      </c>
      <c r="C19" s="977"/>
      <c r="D19" s="1006">
        <v>0.45500000000000002</v>
      </c>
      <c r="E19" s="1006"/>
      <c r="F19" s="1006">
        <v>0.42899999999999999</v>
      </c>
      <c r="G19" s="1006">
        <v>0.46700000000000003</v>
      </c>
      <c r="H19" s="1006">
        <v>0.46899999999999997</v>
      </c>
      <c r="I19" s="1006">
        <v>0.45500000000000002</v>
      </c>
    </row>
    <row r="20" spans="1:9" s="10" customFormat="1" ht="18">
      <c r="A20" s="888" t="s">
        <v>85</v>
      </c>
      <c r="B20" s="970">
        <v>159</v>
      </c>
      <c r="C20" s="970"/>
      <c r="D20" s="997">
        <v>758</v>
      </c>
      <c r="E20" s="997"/>
      <c r="F20" s="997">
        <v>169</v>
      </c>
      <c r="G20" s="997">
        <v>254</v>
      </c>
      <c r="H20" s="997">
        <v>218</v>
      </c>
      <c r="I20" s="997">
        <v>117</v>
      </c>
    </row>
    <row r="21" spans="1:9" s="10" customFormat="1" ht="18.75">
      <c r="A21" s="847" t="s">
        <v>87</v>
      </c>
      <c r="B21" s="846">
        <v>0.20499999999999999</v>
      </c>
      <c r="C21" s="846"/>
      <c r="D21" s="1007">
        <v>0.24099999999999999</v>
      </c>
      <c r="E21" s="1007"/>
      <c r="F21" s="1007">
        <v>0.20300000000000001</v>
      </c>
      <c r="G21" s="1007">
        <v>0.32500000000000001</v>
      </c>
      <c r="H21" s="1007">
        <v>0.26800000000000002</v>
      </c>
      <c r="I21" s="1007">
        <v>0.161</v>
      </c>
    </row>
    <row r="22" spans="1:9" s="10" customFormat="1" ht="18">
      <c r="A22" s="885" t="s">
        <v>136</v>
      </c>
      <c r="B22" s="972">
        <v>2558</v>
      </c>
      <c r="C22" s="970"/>
      <c r="D22" s="999">
        <v>10589</v>
      </c>
      <c r="E22" s="997"/>
      <c r="F22" s="999">
        <v>2605</v>
      </c>
      <c r="G22" s="999">
        <v>2722</v>
      </c>
      <c r="H22" s="999">
        <v>2697</v>
      </c>
      <c r="I22" s="999">
        <v>2565</v>
      </c>
    </row>
    <row r="23" spans="1:9" s="10" customFormat="1" ht="18.75">
      <c r="A23" s="847" t="s">
        <v>87</v>
      </c>
      <c r="B23" s="977">
        <v>0.43099999999999999</v>
      </c>
      <c r="C23" s="977"/>
      <c r="D23" s="1006">
        <v>0.434</v>
      </c>
      <c r="E23" s="1006"/>
      <c r="F23" s="1006">
        <v>0.40600000000000003</v>
      </c>
      <c r="G23" s="1006">
        <v>0.45600000000000002</v>
      </c>
      <c r="H23" s="1006">
        <v>0.44900000000000001</v>
      </c>
      <c r="I23" s="1006">
        <v>0.42699999999999999</v>
      </c>
    </row>
    <row r="24" spans="1:9" s="10" customFormat="1" ht="18">
      <c r="A24" s="123"/>
      <c r="B24" s="991"/>
      <c r="C24" s="991"/>
      <c r="D24" s="1008"/>
      <c r="E24" s="1008"/>
      <c r="F24" s="1008"/>
      <c r="G24" s="1008"/>
      <c r="H24" s="1008"/>
      <c r="I24" s="1008"/>
    </row>
    <row r="25" spans="1:9" s="11" customFormat="1" ht="18">
      <c r="A25" s="148" t="s">
        <v>7</v>
      </c>
      <c r="B25" s="174"/>
      <c r="C25" s="149"/>
      <c r="D25" s="1001"/>
      <c r="E25" s="1001"/>
      <c r="F25" s="1001"/>
      <c r="G25" s="1001"/>
      <c r="H25" s="1001"/>
      <c r="I25" s="1001"/>
    </row>
    <row r="26" spans="1:9" s="10" customFormat="1" ht="18">
      <c r="A26" s="883" t="s">
        <v>272</v>
      </c>
      <c r="B26" s="970">
        <v>704</v>
      </c>
      <c r="C26" s="970"/>
      <c r="D26" s="997">
        <v>3746</v>
      </c>
      <c r="E26" s="997"/>
      <c r="F26" s="997">
        <v>907</v>
      </c>
      <c r="G26" s="997">
        <v>919</v>
      </c>
      <c r="H26" s="997">
        <v>945</v>
      </c>
      <c r="I26" s="997">
        <v>975</v>
      </c>
    </row>
    <row r="27" spans="1:9" s="10" customFormat="1" ht="18.75">
      <c r="A27" s="887" t="s">
        <v>140</v>
      </c>
      <c r="B27" s="977">
        <v>0.1341974837971788</v>
      </c>
      <c r="C27" s="978"/>
      <c r="D27" s="1006">
        <v>0.17327350941301634</v>
      </c>
      <c r="E27" s="1006"/>
      <c r="F27" s="1006">
        <v>0.15965499031860589</v>
      </c>
      <c r="G27" s="1006">
        <v>0.17405303030303029</v>
      </c>
      <c r="H27" s="1006">
        <v>0.17887563884156729</v>
      </c>
      <c r="I27" s="1006">
        <v>0.18099999999999999</v>
      </c>
    </row>
    <row r="28" spans="1:9" s="10" customFormat="1" ht="18">
      <c r="A28" s="888" t="s">
        <v>85</v>
      </c>
      <c r="B28" s="970">
        <v>25</v>
      </c>
      <c r="C28" s="992"/>
      <c r="D28" s="997">
        <v>151</v>
      </c>
      <c r="E28" s="1009"/>
      <c r="F28" s="997">
        <v>56</v>
      </c>
      <c r="G28" s="997">
        <v>35</v>
      </c>
      <c r="H28" s="997">
        <v>33</v>
      </c>
      <c r="I28" s="997">
        <v>27</v>
      </c>
    </row>
    <row r="29" spans="1:9" s="10" customFormat="1" ht="18.75">
      <c r="A29" s="847" t="s">
        <v>140</v>
      </c>
      <c r="B29" s="977">
        <v>3.2258064516129031E-2</v>
      </c>
      <c r="C29" s="1017"/>
      <c r="D29" s="1006">
        <v>4.7921294827039038E-2</v>
      </c>
      <c r="E29" s="1010"/>
      <c r="F29" s="1007">
        <v>6.7307692307692304E-2</v>
      </c>
      <c r="G29" s="1007">
        <v>4.4757033248081841E-2</v>
      </c>
      <c r="H29" s="1006">
        <v>4.064039408866995E-2</v>
      </c>
      <c r="I29" s="1006">
        <v>3.6999999999999998E-2</v>
      </c>
    </row>
    <row r="30" spans="1:9" s="10" customFormat="1" ht="18">
      <c r="A30" s="885" t="s">
        <v>0</v>
      </c>
      <c r="B30" s="972">
        <v>729</v>
      </c>
      <c r="C30" s="1018"/>
      <c r="D30" s="999">
        <v>3897</v>
      </c>
      <c r="E30" s="1011"/>
      <c r="F30" s="999">
        <v>963</v>
      </c>
      <c r="G30" s="1003">
        <v>954</v>
      </c>
      <c r="H30" s="999">
        <v>978</v>
      </c>
      <c r="I30" s="999">
        <v>1002</v>
      </c>
    </row>
    <row r="31" spans="1:9" s="10" customFormat="1" ht="18.75">
      <c r="A31" s="847" t="s">
        <v>140</v>
      </c>
      <c r="B31" s="846">
        <v>0.12293423271500843</v>
      </c>
      <c r="C31" s="1016"/>
      <c r="D31" s="1010">
        <v>0.15965422590028269</v>
      </c>
      <c r="E31" s="1010"/>
      <c r="F31" s="1006">
        <v>0.14995328558081594</v>
      </c>
      <c r="G31" s="1006">
        <v>0.15977223245687489</v>
      </c>
      <c r="H31" s="1010">
        <v>0.16286427976686094</v>
      </c>
      <c r="I31" s="1010">
        <v>0.16700000000000001</v>
      </c>
    </row>
    <row r="32" spans="1:9" s="10" customFormat="1" ht="19.5" customHeight="1">
      <c r="A32" s="847"/>
      <c r="B32" s="848"/>
      <c r="C32" s="848"/>
      <c r="D32" s="848"/>
      <c r="E32" s="848"/>
      <c r="F32" s="849"/>
      <c r="G32" s="849"/>
      <c r="H32" s="850"/>
      <c r="I32" s="848"/>
    </row>
  </sheetData>
  <printOptions horizontalCentered="1"/>
  <pageMargins left="0.51181102362204722" right="0.51181102362204722" top="0.51181102362204722" bottom="0.51181102362204722" header="0.51181102362204722" footer="0.51181102362204722"/>
  <pageSetup scale="72" firstPageNumber="2" orientation="landscape" useFirstPageNumber="1" r:id="rId1"/>
  <headerFooter scaleWithDoc="0">
    <oddFooter>&amp;R&amp;"Helvetica,Regular"&amp;7BCE Supplementary Financial Information - First Quarter 2025 Page 5</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74753"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74753" r:id="rId6" name="FPMExcelClientSheetOptionstb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theme="6" tint="0.59999389629810485"/>
    <pageSetUpPr fitToPage="1"/>
  </sheetPr>
  <dimension ref="A1:AC63"/>
  <sheetViews>
    <sheetView showGridLines="0" view="pageBreakPreview" topLeftCell="D17" zoomScale="80" zoomScaleNormal="70" zoomScaleSheetLayoutView="80" workbookViewId="0">
      <selection activeCell="I26" sqref="I26"/>
    </sheetView>
  </sheetViews>
  <sheetFormatPr defaultColWidth="9.140625" defaultRowHeight="16.5" outlineLevelRow="1" outlineLevelCol="1"/>
  <cols>
    <col min="1" max="1" width="25.140625" style="9" hidden="1" customWidth="1" outlineLevel="1"/>
    <col min="2" max="2" width="25.7109375" style="9" hidden="1" customWidth="1" outlineLevel="1"/>
    <col min="3" max="3" width="28.28515625" style="9" hidden="1" customWidth="1" outlineLevel="1"/>
    <col min="4" max="4" width="97" style="9" customWidth="1" collapsed="1"/>
    <col min="5" max="5" width="12.7109375" style="9" customWidth="1"/>
    <col min="6" max="6" width="1.5703125" style="9" customWidth="1"/>
    <col min="7" max="7" width="12.7109375" style="9" customWidth="1" outlineLevel="1"/>
    <col min="8" max="9" width="12.7109375" style="9" customWidth="1"/>
    <col min="10" max="10" width="12.7109375" style="123" customWidth="1"/>
    <col min="11" max="11" width="1.7109375" style="9" customWidth="1"/>
    <col min="12" max="12" width="12.7109375" style="9" customWidth="1"/>
    <col min="13" max="13" width="1.7109375" style="9" customWidth="1"/>
    <col min="14" max="14" width="12.7109375" style="123" customWidth="1"/>
    <col min="15" max="17" width="12.7109375" style="9" customWidth="1"/>
    <col min="18" max="19" width="12.5703125" style="9" customWidth="1"/>
    <col min="20" max="20" width="19.85546875" style="9" bestFit="1" customWidth="1"/>
    <col min="21" max="16384" width="9.140625" style="9"/>
  </cols>
  <sheetData>
    <row r="1" spans="1:19" hidden="1" outlineLevel="1">
      <c r="A1" t="s">
        <v>177</v>
      </c>
      <c r="B1" s="9" t="s">
        <v>176</v>
      </c>
    </row>
    <row r="2" spans="1:19" hidden="1" outlineLevel="1">
      <c r="A2" t="s">
        <v>22</v>
      </c>
      <c r="B2" s="9" t="s">
        <v>22</v>
      </c>
    </row>
    <row r="3" spans="1:19" hidden="1" outlineLevel="1">
      <c r="A3" t="s">
        <v>163</v>
      </c>
      <c r="B3" t="s">
        <v>163</v>
      </c>
      <c r="C3" t="s">
        <v>95</v>
      </c>
    </row>
    <row r="4" spans="1:19" hidden="1" outlineLevel="1">
      <c r="A4" t="s">
        <v>96</v>
      </c>
      <c r="B4" t="s">
        <v>101</v>
      </c>
    </row>
    <row r="5" spans="1:19" hidden="1" outlineLevel="1">
      <c r="A5" t="s">
        <v>97</v>
      </c>
      <c r="B5" t="s">
        <v>102</v>
      </c>
    </row>
    <row r="6" spans="1:19" hidden="1" outlineLevel="1">
      <c r="A6" t="s">
        <v>98</v>
      </c>
      <c r="B6" t="s">
        <v>103</v>
      </c>
    </row>
    <row r="7" spans="1:19" hidden="1" outlineLevel="1">
      <c r="A7" t="s">
        <v>99</v>
      </c>
      <c r="B7" t="s">
        <v>104</v>
      </c>
    </row>
    <row r="8" spans="1:19" hidden="1" outlineLevel="1">
      <c r="A8" t="s">
        <v>90</v>
      </c>
      <c r="B8" t="s">
        <v>105</v>
      </c>
    </row>
    <row r="9" spans="1:19" hidden="1" outlineLevel="1">
      <c r="B9" t="s">
        <v>98</v>
      </c>
    </row>
    <row r="10" spans="1:19" hidden="1" outlineLevel="1">
      <c r="A10" s="124"/>
      <c r="B10" t="s">
        <v>106</v>
      </c>
      <c r="C10" s="124"/>
    </row>
    <row r="11" spans="1:19" hidden="1" outlineLevel="1"/>
    <row r="12" spans="1:19" hidden="1" outlineLevel="1">
      <c r="B12" s="124"/>
      <c r="C12" s="124"/>
      <c r="D12" s="124"/>
      <c r="E12" s="124"/>
      <c r="F12" s="124"/>
      <c r="G12" s="124"/>
      <c r="H12" s="124"/>
      <c r="I12" s="124"/>
      <c r="J12" s="125"/>
      <c r="K12" s="124"/>
      <c r="L12" s="124"/>
      <c r="M12" s="124"/>
      <c r="N12" s="125"/>
      <c r="O12" s="124"/>
      <c r="P12" s="124"/>
      <c r="Q12" s="124"/>
      <c r="R12" s="124"/>
      <c r="S12" s="124"/>
    </row>
    <row r="13" spans="1:19" hidden="1" outlineLevel="1">
      <c r="B13" s="124"/>
      <c r="C13" s="124"/>
      <c r="D13" s="124"/>
      <c r="E13" s="124"/>
      <c r="F13" s="124"/>
      <c r="G13" s="124"/>
      <c r="H13" s="124"/>
      <c r="I13" s="124"/>
      <c r="J13" s="125"/>
      <c r="K13" s="124"/>
      <c r="L13" s="124"/>
      <c r="M13" s="124"/>
      <c r="N13" s="125"/>
      <c r="O13" s="124"/>
      <c r="P13" s="124"/>
      <c r="Q13" s="124"/>
      <c r="R13" s="124"/>
      <c r="S13" s="124"/>
    </row>
    <row r="14" spans="1:19" hidden="1" outlineLevel="1">
      <c r="B14" s="124"/>
      <c r="C14" s="124"/>
      <c r="D14" s="124"/>
      <c r="E14" s="124"/>
      <c r="F14" s="124"/>
      <c r="G14" s="124"/>
      <c r="H14" s="124"/>
      <c r="I14" s="124"/>
      <c r="J14" s="125"/>
      <c r="K14" s="124"/>
      <c r="L14" s="124"/>
      <c r="M14" s="124"/>
      <c r="N14" s="124"/>
      <c r="O14" s="124"/>
      <c r="P14" s="124"/>
      <c r="Q14" s="124"/>
      <c r="R14" s="124"/>
      <c r="S14" s="124"/>
    </row>
    <row r="15" spans="1:19" hidden="1" outlineLevel="1">
      <c r="B15" s="124"/>
      <c r="C15" s="124"/>
      <c r="D15" s="124"/>
      <c r="E15" s="4" t="s">
        <v>248</v>
      </c>
      <c r="F15" s="4"/>
      <c r="G15" s="4" t="s">
        <v>199</v>
      </c>
      <c r="H15" s="4"/>
      <c r="I15" s="4"/>
      <c r="J15" s="13"/>
      <c r="K15" s="124"/>
      <c r="L15" s="4"/>
      <c r="M15" s="124"/>
      <c r="N15" s="4"/>
      <c r="O15" s="4"/>
      <c r="P15" s="4"/>
      <c r="Q15" s="4"/>
      <c r="R15" s="4"/>
      <c r="S15" s="4"/>
    </row>
    <row r="16" spans="1:19" hidden="1" outlineLevel="1">
      <c r="B16" s="124"/>
      <c r="C16" s="125" t="s">
        <v>82</v>
      </c>
      <c r="D16" s="124"/>
      <c r="E16" s="124"/>
      <c r="F16" s="124"/>
      <c r="G16" s="124"/>
      <c r="H16" s="124"/>
      <c r="I16" s="124"/>
      <c r="J16" s="125"/>
      <c r="K16" s="124"/>
      <c r="L16" s="124"/>
      <c r="M16" s="124"/>
      <c r="N16" s="124"/>
      <c r="O16" s="124"/>
      <c r="P16" s="124"/>
      <c r="Q16" s="124"/>
      <c r="R16" s="124"/>
      <c r="S16" s="124"/>
    </row>
    <row r="17" spans="1:29" s="10" customFormat="1" ht="23.25" collapsed="1">
      <c r="B17" s="126"/>
      <c r="C17" s="127"/>
      <c r="D17" s="127"/>
      <c r="E17" s="127"/>
      <c r="F17" s="127"/>
      <c r="G17" s="127"/>
      <c r="H17" s="126"/>
      <c r="I17" s="126"/>
      <c r="J17" s="127"/>
      <c r="K17" s="127"/>
      <c r="L17" s="126"/>
      <c r="M17" s="126"/>
      <c r="N17" s="128"/>
      <c r="O17" s="129"/>
      <c r="P17" s="129"/>
      <c r="Q17" s="130" t="s">
        <v>236</v>
      </c>
      <c r="R17" s="130"/>
      <c r="S17" s="130"/>
    </row>
    <row r="18" spans="1:29" s="10" customFormat="1" ht="20.25">
      <c r="B18" s="126"/>
      <c r="C18" s="127"/>
      <c r="D18" s="127"/>
      <c r="E18" s="127"/>
      <c r="F18" s="127"/>
      <c r="G18" s="127"/>
      <c r="H18" s="126"/>
      <c r="I18" s="126"/>
      <c r="J18" s="127"/>
      <c r="K18" s="127"/>
      <c r="L18" s="126"/>
      <c r="M18" s="126"/>
      <c r="N18" s="128"/>
      <c r="O18" s="129"/>
      <c r="P18" s="129"/>
      <c r="Q18" s="130" t="s">
        <v>81</v>
      </c>
      <c r="R18" s="130"/>
      <c r="S18" s="130"/>
    </row>
    <row r="19" spans="1:29" s="10" customFormat="1" ht="18" customHeight="1">
      <c r="B19" s="126"/>
      <c r="C19" s="127"/>
      <c r="D19" s="127"/>
      <c r="E19" s="127"/>
      <c r="F19" s="127"/>
      <c r="G19" s="127"/>
      <c r="H19" s="126"/>
      <c r="I19" s="126"/>
      <c r="J19" s="127"/>
      <c r="K19" s="127"/>
      <c r="L19" s="126"/>
      <c r="M19" s="126"/>
      <c r="N19" s="127"/>
      <c r="O19" s="126"/>
      <c r="P19" s="126"/>
      <c r="Q19" s="127"/>
      <c r="R19" s="127"/>
      <c r="S19" s="127"/>
    </row>
    <row r="20" spans="1:29" s="10" customFormat="1" ht="38.25" thickBot="1">
      <c r="A20" s="131"/>
      <c r="B20" s="132"/>
      <c r="C20" s="133"/>
      <c r="D20" s="134" t="s">
        <v>63</v>
      </c>
      <c r="E20" s="135" t="s">
        <v>251</v>
      </c>
      <c r="F20" s="136"/>
      <c r="G20" s="137" t="s">
        <v>221</v>
      </c>
      <c r="H20" s="138" t="s">
        <v>222</v>
      </c>
      <c r="I20" s="138" t="s">
        <v>223</v>
      </c>
      <c r="J20" s="138" t="s">
        <v>220</v>
      </c>
      <c r="K20" s="139"/>
      <c r="L20" s="140" t="s">
        <v>205</v>
      </c>
      <c r="M20" s="141"/>
      <c r="N20" s="142" t="s">
        <v>198</v>
      </c>
      <c r="O20" s="142" t="s">
        <v>194</v>
      </c>
      <c r="P20" s="142" t="s">
        <v>192</v>
      </c>
      <c r="Q20" s="143" t="s">
        <v>184</v>
      </c>
      <c r="R20"/>
      <c r="S20" s="41" t="s">
        <v>212</v>
      </c>
      <c r="T20" s="41" t="s">
        <v>185</v>
      </c>
      <c r="U20"/>
      <c r="V20"/>
      <c r="W20"/>
      <c r="X20"/>
      <c r="Y20"/>
      <c r="Z20"/>
      <c r="AA20"/>
      <c r="AB20"/>
      <c r="AC20"/>
    </row>
    <row r="21" spans="1:29" s="10" customFormat="1" ht="18.75" customHeight="1">
      <c r="B21" s="126"/>
      <c r="C21" s="127"/>
      <c r="D21" s="144"/>
      <c r="E21" s="144"/>
      <c r="F21" s="144"/>
      <c r="G21" s="144"/>
      <c r="H21" s="145"/>
      <c r="I21" s="145"/>
      <c r="J21" s="144"/>
      <c r="K21" s="144"/>
      <c r="L21" s="145"/>
      <c r="M21" s="145"/>
      <c r="N21" s="145"/>
      <c r="O21" s="145"/>
      <c r="P21" s="145"/>
      <c r="Q21" s="146"/>
      <c r="R21"/>
      <c r="S21"/>
      <c r="T21"/>
      <c r="U21"/>
      <c r="V21"/>
      <c r="W21"/>
      <c r="X21"/>
      <c r="Y21"/>
      <c r="Z21"/>
      <c r="AA21"/>
      <c r="AB21"/>
      <c r="AC21"/>
    </row>
    <row r="22" spans="1:29" s="11" customFormat="1" ht="18" customHeight="1">
      <c r="B22" s="147"/>
      <c r="C22" s="148"/>
      <c r="D22" s="149" t="s">
        <v>162</v>
      </c>
      <c r="E22" s="149"/>
      <c r="F22" s="149"/>
      <c r="G22" s="149"/>
      <c r="H22" s="150"/>
      <c r="I22" s="150"/>
      <c r="J22" s="149"/>
      <c r="K22" s="149"/>
      <c r="L22" s="150"/>
      <c r="M22" s="150"/>
      <c r="N22" s="150"/>
      <c r="O22" s="150"/>
      <c r="P22" s="150"/>
      <c r="Q22" s="151"/>
      <c r="R22"/>
      <c r="S22"/>
      <c r="T22"/>
      <c r="U22"/>
      <c r="V22"/>
      <c r="W22"/>
      <c r="X22"/>
      <c r="Y22"/>
      <c r="Z22"/>
      <c r="AA22"/>
      <c r="AB22"/>
      <c r="AC22"/>
    </row>
    <row r="23" spans="1:29" s="10" customFormat="1" ht="18" customHeight="1">
      <c r="B23" s="5" t="s">
        <v>94</v>
      </c>
      <c r="C23" s="152" t="s">
        <v>91</v>
      </c>
      <c r="D23" s="153" t="s">
        <v>83</v>
      </c>
      <c r="E23" s="154" t="e">
        <f>ROUND(_xll.EPMRetrieveData($A$1,$B$23,$A$2,$A$3,$A$4,$A$5,E15,$A$6,$A$7,$C$23)/1000000,0)</f>
        <v>#VALUE!</v>
      </c>
      <c r="F23" s="154"/>
      <c r="G23" s="154" t="e">
        <f>E23-H23-I23-J23</f>
        <v>#VALUE!</v>
      </c>
      <c r="H23" s="155">
        <v>2466</v>
      </c>
      <c r="I23" s="155">
        <v>2246</v>
      </c>
      <c r="J23" s="155">
        <v>2210</v>
      </c>
      <c r="K23" s="156"/>
      <c r="L23" s="155">
        <v>8999</v>
      </c>
      <c r="M23" s="157"/>
      <c r="N23" s="155">
        <v>2475</v>
      </c>
      <c r="O23" s="155">
        <v>2296</v>
      </c>
      <c r="P23" s="155">
        <v>2128</v>
      </c>
      <c r="Q23" s="155">
        <v>2100</v>
      </c>
      <c r="R23"/>
      <c r="S23" t="e">
        <f>SUM(G23:J23)=E23</f>
        <v>#VALUE!</v>
      </c>
      <c r="T23" t="b">
        <f>SUM(N23:Q23)=L23</f>
        <v>1</v>
      </c>
      <c r="U23"/>
      <c r="V23" s="518"/>
      <c r="W23"/>
      <c r="X23"/>
      <c r="Y23"/>
      <c r="Z23"/>
      <c r="AA23"/>
      <c r="AB23"/>
      <c r="AC23"/>
    </row>
    <row r="24" spans="1:29" s="10" customFormat="1" ht="18" customHeight="1">
      <c r="B24" s="5"/>
      <c r="C24" s="6" t="s">
        <v>92</v>
      </c>
      <c r="D24" s="153" t="s">
        <v>84</v>
      </c>
      <c r="E24" s="154" t="e">
        <f>(ROUND(_xll.EPMRetrieveData($A$1,$B$23,$A$2,$C$24,$A$3,$A$4,$A$5,E15,$A$6,$A$7)/1000000,0))-1</f>
        <v>#VALUE!</v>
      </c>
      <c r="F24" s="154"/>
      <c r="G24" s="154" t="e">
        <f>E24-H24-I24-J24</f>
        <v>#VALUE!</v>
      </c>
      <c r="H24" s="155">
        <v>3046</v>
      </c>
      <c r="I24" s="155">
        <v>2995</v>
      </c>
      <c r="J24" s="155">
        <v>3013</v>
      </c>
      <c r="K24" s="156"/>
      <c r="L24" s="155">
        <v>12178</v>
      </c>
      <c r="M24" s="157"/>
      <c r="N24" s="155">
        <v>3079</v>
      </c>
      <c r="O24" s="155">
        <v>3015</v>
      </c>
      <c r="P24" s="155">
        <v>3003</v>
      </c>
      <c r="Q24" s="155">
        <v>3081</v>
      </c>
      <c r="R24"/>
      <c r="S24" t="e">
        <f t="shared" ref="S24:S53" si="0">SUM(G24:J24)=E24</f>
        <v>#VALUE!</v>
      </c>
      <c r="T24" t="b">
        <f t="shared" ref="T24:T53" si="1">SUM(N24:Q24)=L24</f>
        <v>1</v>
      </c>
      <c r="U24"/>
      <c r="V24"/>
      <c r="W24"/>
      <c r="X24"/>
      <c r="Y24"/>
      <c r="Z24"/>
      <c r="AA24"/>
      <c r="AB24"/>
      <c r="AC24"/>
    </row>
    <row r="25" spans="1:29" s="10" customFormat="1" ht="18" customHeight="1">
      <c r="B25" s="5"/>
      <c r="C25" s="7" t="s">
        <v>138</v>
      </c>
      <c r="D25" s="153" t="s">
        <v>85</v>
      </c>
      <c r="E25" s="154" t="e">
        <f>ROUND(_xll.EPMRetrieveData($A$1,$B$23,$A$2,$C$25,$A$3,$A$4,$A$5,E15,$A$6,$A$7)/1000000,0)</f>
        <v>#VALUE!</v>
      </c>
      <c r="F25" s="154"/>
      <c r="G25" s="154" t="e">
        <f>E25-H25-I25-J25</f>
        <v>#VALUE!</v>
      </c>
      <c r="H25" s="155">
        <v>719</v>
      </c>
      <c r="I25" s="155">
        <v>821</v>
      </c>
      <c r="J25" s="155">
        <v>825</v>
      </c>
      <c r="K25" s="156"/>
      <c r="L25" s="155">
        <v>3036</v>
      </c>
      <c r="M25" s="157"/>
      <c r="N25" s="155">
        <v>849</v>
      </c>
      <c r="O25" s="155">
        <v>719</v>
      </c>
      <c r="P25" s="155">
        <v>755</v>
      </c>
      <c r="Q25" s="155">
        <v>713</v>
      </c>
      <c r="R25"/>
      <c r="S25" t="e">
        <f t="shared" si="0"/>
        <v>#VALUE!</v>
      </c>
      <c r="T25" t="b">
        <f t="shared" si="1"/>
        <v>1</v>
      </c>
      <c r="U25"/>
      <c r="V25"/>
      <c r="W25"/>
      <c r="X25"/>
      <c r="Y25"/>
      <c r="Z25"/>
      <c r="AA25"/>
      <c r="AB25"/>
      <c r="AC25"/>
    </row>
    <row r="26" spans="1:29" s="10" customFormat="1" ht="18" customHeight="1">
      <c r="B26" s="158"/>
      <c r="C26" s="158"/>
      <c r="D26" s="159" t="s">
        <v>86</v>
      </c>
      <c r="E26" s="160" t="e">
        <f>E27-E23-E24-E25</f>
        <v>#VALUE!</v>
      </c>
      <c r="F26" s="160"/>
      <c r="G26" s="160" t="e">
        <f>E26-H26-I26-J26</f>
        <v>#VALUE!</v>
      </c>
      <c r="H26" s="155">
        <v>-207</v>
      </c>
      <c r="I26" s="161">
        <v>-201</v>
      </c>
      <c r="J26" s="161">
        <v>-198</v>
      </c>
      <c r="K26" s="162"/>
      <c r="L26" s="161">
        <v>-764</v>
      </c>
      <c r="M26" s="162"/>
      <c r="N26" s="155">
        <v>-194</v>
      </c>
      <c r="O26" s="161">
        <v>-194</v>
      </c>
      <c r="P26" s="161">
        <v>-188</v>
      </c>
      <c r="Q26" s="161">
        <v>-188</v>
      </c>
      <c r="R26"/>
      <c r="S26" t="e">
        <f t="shared" si="0"/>
        <v>#VALUE!</v>
      </c>
      <c r="T26" t="b">
        <f t="shared" si="1"/>
        <v>1</v>
      </c>
      <c r="U26"/>
      <c r="V26"/>
      <c r="W26"/>
      <c r="X26"/>
      <c r="Y26"/>
      <c r="Z26"/>
      <c r="AA26"/>
      <c r="AB26"/>
      <c r="AC26"/>
    </row>
    <row r="27" spans="1:29" s="10" customFormat="1" ht="18" customHeight="1" thickBot="1">
      <c r="B27" s="5"/>
      <c r="C27" s="3" t="s">
        <v>93</v>
      </c>
      <c r="D27" s="163" t="s">
        <v>136</v>
      </c>
      <c r="E27" s="164" t="e">
        <f>ROUND(_xll.EPMRetrieveData($A$1,$B$23,$A$2,$C$27,$A$3,$A$4,$A$5,E15,$A$6,$A$7)/1000000,0)</f>
        <v>#VALUE!</v>
      </c>
      <c r="F27" s="154"/>
      <c r="G27" s="164" t="e">
        <f>E27-H27-I27-J27</f>
        <v>#VALUE!</v>
      </c>
      <c r="H27" s="165">
        <v>6024</v>
      </c>
      <c r="I27" s="165">
        <v>5861</v>
      </c>
      <c r="J27" s="165">
        <v>5850</v>
      </c>
      <c r="K27" s="166"/>
      <c r="L27" s="165">
        <v>23449</v>
      </c>
      <c r="M27" s="167"/>
      <c r="N27" s="165">
        <v>6209</v>
      </c>
      <c r="O27" s="165">
        <v>5836</v>
      </c>
      <c r="P27" s="165">
        <v>5698</v>
      </c>
      <c r="Q27" s="165">
        <v>5706</v>
      </c>
      <c r="R27"/>
      <c r="S27" t="e">
        <f t="shared" si="0"/>
        <v>#VALUE!</v>
      </c>
      <c r="T27" t="b">
        <f t="shared" si="1"/>
        <v>1</v>
      </c>
      <c r="U27"/>
      <c r="V27"/>
      <c r="W27"/>
      <c r="X27"/>
      <c r="Y27"/>
      <c r="Z27"/>
      <c r="AA27"/>
      <c r="AB27"/>
      <c r="AC27"/>
    </row>
    <row r="28" spans="1:29" s="10" customFormat="1" ht="18" customHeight="1">
      <c r="B28" s="158"/>
      <c r="C28" s="168"/>
      <c r="D28" s="169"/>
      <c r="E28" s="170"/>
      <c r="F28" s="170"/>
      <c r="G28" s="170"/>
      <c r="H28" s="171"/>
      <c r="I28" s="171"/>
      <c r="J28" s="171"/>
      <c r="K28" s="171"/>
      <c r="L28" s="171"/>
      <c r="M28" s="171"/>
      <c r="N28" s="171"/>
      <c r="O28" s="171"/>
      <c r="P28" s="171"/>
      <c r="Q28" s="171"/>
      <c r="R28"/>
      <c r="S28"/>
      <c r="T28"/>
      <c r="U28"/>
      <c r="V28"/>
      <c r="W28"/>
      <c r="X28"/>
      <c r="Y28"/>
      <c r="Z28"/>
      <c r="AA28"/>
      <c r="AB28"/>
      <c r="AC28"/>
    </row>
    <row r="29" spans="1:29" s="11" customFormat="1" ht="18" customHeight="1">
      <c r="B29" s="172"/>
      <c r="C29" s="173"/>
      <c r="D29" s="149" t="s">
        <v>89</v>
      </c>
      <c r="E29" s="150"/>
      <c r="F29" s="150"/>
      <c r="G29" s="150"/>
      <c r="H29" s="174"/>
      <c r="I29" s="174"/>
      <c r="J29" s="174"/>
      <c r="K29" s="175"/>
      <c r="L29" s="174"/>
      <c r="M29" s="174"/>
      <c r="N29" s="174"/>
      <c r="O29" s="174"/>
      <c r="P29" s="174"/>
      <c r="Q29" s="174"/>
      <c r="R29"/>
      <c r="S29"/>
      <c r="T29"/>
      <c r="U29"/>
      <c r="V29"/>
      <c r="W29"/>
      <c r="X29"/>
      <c r="Y29"/>
      <c r="Z29"/>
      <c r="AA29"/>
      <c r="AB29"/>
      <c r="AC29"/>
    </row>
    <row r="30" spans="1:29" s="10" customFormat="1" ht="18" customHeight="1">
      <c r="B30" s="158"/>
      <c r="C30" s="168"/>
      <c r="D30" s="176" t="s">
        <v>83</v>
      </c>
      <c r="E30" s="177" t="e">
        <f>(E37-E23)</f>
        <v>#VALUE!</v>
      </c>
      <c r="F30" s="177"/>
      <c r="G30" s="177" t="e">
        <f>E30-H30-I30-J30</f>
        <v>#VALUE!</v>
      </c>
      <c r="H30" s="178">
        <v>-1377</v>
      </c>
      <c r="I30" s="178">
        <v>-1197</v>
      </c>
      <c r="J30" s="178">
        <v>-1201</v>
      </c>
      <c r="K30" s="179"/>
      <c r="L30" s="178">
        <v>-5146</v>
      </c>
      <c r="M30" s="180"/>
      <c r="N30" s="178">
        <v>-1524</v>
      </c>
      <c r="O30" s="178">
        <v>-1286</v>
      </c>
      <c r="P30" s="178">
        <v>-1159</v>
      </c>
      <c r="Q30" s="178">
        <v>-1177</v>
      </c>
      <c r="R30"/>
      <c r="S30" t="e">
        <f t="shared" si="0"/>
        <v>#VALUE!</v>
      </c>
      <c r="T30" t="b">
        <f t="shared" si="1"/>
        <v>1</v>
      </c>
      <c r="U30"/>
      <c r="V30"/>
      <c r="W30"/>
      <c r="X30"/>
      <c r="Y30"/>
      <c r="Z30"/>
      <c r="AA30"/>
      <c r="AB30"/>
      <c r="AC30"/>
    </row>
    <row r="31" spans="1:29" s="10" customFormat="1" ht="18" customHeight="1">
      <c r="B31" s="158"/>
      <c r="C31" s="168"/>
      <c r="D31" s="153" t="s">
        <v>84</v>
      </c>
      <c r="E31" s="177" t="e">
        <f>E39-E24</f>
        <v>#VALUE!</v>
      </c>
      <c r="F31" s="211"/>
      <c r="G31" s="177" t="e">
        <f>E31-H31-I31-J31</f>
        <v>#VALUE!</v>
      </c>
      <c r="H31" s="178">
        <v>-1729</v>
      </c>
      <c r="I31" s="178">
        <v>-1680</v>
      </c>
      <c r="J31" s="178">
        <v>-1646</v>
      </c>
      <c r="K31" s="179"/>
      <c r="L31" s="178">
        <v>-6863</v>
      </c>
      <c r="M31" s="180"/>
      <c r="N31" s="178">
        <v>-1753</v>
      </c>
      <c r="O31" s="178">
        <v>-1682</v>
      </c>
      <c r="P31" s="178">
        <v>-1710</v>
      </c>
      <c r="Q31" s="178">
        <v>-1718</v>
      </c>
      <c r="R31"/>
      <c r="S31" t="e">
        <f t="shared" si="0"/>
        <v>#VALUE!</v>
      </c>
      <c r="T31" t="b">
        <f t="shared" si="1"/>
        <v>1</v>
      </c>
      <c r="U31"/>
      <c r="V31"/>
      <c r="W31"/>
      <c r="X31"/>
      <c r="Y31"/>
      <c r="Z31"/>
      <c r="AA31"/>
      <c r="AB31"/>
      <c r="AC31"/>
    </row>
    <row r="32" spans="1:29" s="10" customFormat="1" ht="18" customHeight="1">
      <c r="B32" s="158"/>
      <c r="C32" s="168"/>
      <c r="D32" s="153" t="s">
        <v>85</v>
      </c>
      <c r="E32" s="177" t="e">
        <f>E41-E25</f>
        <v>#VALUE!</v>
      </c>
      <c r="F32" s="177"/>
      <c r="G32" s="177" t="e">
        <f>E32-H32-I32-J32</f>
        <v>#VALUE!</v>
      </c>
      <c r="H32" s="178">
        <v>-537</v>
      </c>
      <c r="I32" s="178">
        <v>-595</v>
      </c>
      <c r="J32" s="178">
        <v>-617</v>
      </c>
      <c r="K32" s="179"/>
      <c r="L32" s="178">
        <v>-2311</v>
      </c>
      <c r="M32" s="180"/>
      <c r="N32" s="178">
        <v>-696</v>
      </c>
      <c r="O32" s="178">
        <v>-504</v>
      </c>
      <c r="P32" s="178">
        <v>-541</v>
      </c>
      <c r="Q32" s="178">
        <v>-570</v>
      </c>
      <c r="R32"/>
      <c r="S32" t="e">
        <f t="shared" si="0"/>
        <v>#VALUE!</v>
      </c>
      <c r="T32" t="b">
        <f t="shared" si="1"/>
        <v>1</v>
      </c>
      <c r="U32"/>
      <c r="V32"/>
      <c r="W32"/>
      <c r="X32"/>
      <c r="Y32"/>
      <c r="Z32"/>
      <c r="AA32"/>
      <c r="AB32"/>
      <c r="AC32"/>
    </row>
    <row r="33" spans="1:29" s="10" customFormat="1" ht="18" customHeight="1">
      <c r="B33" s="158"/>
      <c r="C33" s="168"/>
      <c r="D33" s="159" t="s">
        <v>86</v>
      </c>
      <c r="E33" s="832" t="e">
        <f>-E26</f>
        <v>#VALUE!</v>
      </c>
      <c r="F33" s="832"/>
      <c r="G33" s="832" t="e">
        <f>E33-H33-I33-J33</f>
        <v>#VALUE!</v>
      </c>
      <c r="H33" s="155">
        <v>207</v>
      </c>
      <c r="I33" s="181">
        <v>201</v>
      </c>
      <c r="J33" s="181">
        <v>198</v>
      </c>
      <c r="K33" s="182"/>
      <c r="L33" s="183">
        <v>764</v>
      </c>
      <c r="M33" s="182"/>
      <c r="N33" s="178">
        <v>194</v>
      </c>
      <c r="O33" s="183">
        <v>194</v>
      </c>
      <c r="P33" s="183">
        <v>188</v>
      </c>
      <c r="Q33" s="183">
        <v>188</v>
      </c>
      <c r="R33"/>
      <c r="S33" t="e">
        <f t="shared" si="0"/>
        <v>#VALUE!</v>
      </c>
      <c r="T33" t="b">
        <f t="shared" si="1"/>
        <v>1</v>
      </c>
      <c r="U33"/>
      <c r="V33"/>
      <c r="W33"/>
      <c r="X33"/>
      <c r="Y33"/>
      <c r="Z33"/>
      <c r="AA33"/>
      <c r="AB33"/>
      <c r="AC33"/>
    </row>
    <row r="34" spans="1:29" s="10" customFormat="1" ht="18" customHeight="1" thickBot="1">
      <c r="B34" s="158"/>
      <c r="C34" s="168"/>
      <c r="D34" s="184" t="s">
        <v>136</v>
      </c>
      <c r="E34" s="833" t="e">
        <f>E43-E27</f>
        <v>#VALUE!</v>
      </c>
      <c r="F34" s="211"/>
      <c r="G34" s="833" t="e">
        <f>E34-H34-I34-J34</f>
        <v>#VALUE!</v>
      </c>
      <c r="H34" s="185">
        <v>-3436</v>
      </c>
      <c r="I34" s="185">
        <v>-3271</v>
      </c>
      <c r="J34" s="185">
        <v>-3266</v>
      </c>
      <c r="K34" s="186"/>
      <c r="L34" s="185">
        <v>-13556</v>
      </c>
      <c r="M34" s="187"/>
      <c r="N34" s="185">
        <v>-3779</v>
      </c>
      <c r="O34" s="185">
        <v>-3278</v>
      </c>
      <c r="P34" s="185">
        <v>-3222</v>
      </c>
      <c r="Q34" s="185">
        <v>-3277</v>
      </c>
      <c r="R34"/>
      <c r="S34" t="e">
        <f t="shared" si="0"/>
        <v>#VALUE!</v>
      </c>
      <c r="T34" t="b">
        <f t="shared" si="1"/>
        <v>1</v>
      </c>
      <c r="U34"/>
      <c r="V34"/>
      <c r="W34"/>
      <c r="X34"/>
      <c r="Y34"/>
      <c r="Z34"/>
      <c r="AA34"/>
      <c r="AB34"/>
      <c r="AC34"/>
    </row>
    <row r="35" spans="1:29" s="10" customFormat="1" ht="18" customHeight="1">
      <c r="B35" s="158"/>
      <c r="C35" s="168"/>
      <c r="D35" s="184"/>
      <c r="E35" s="163"/>
      <c r="F35" s="163"/>
      <c r="G35" s="163"/>
      <c r="H35" s="171"/>
      <c r="I35" s="171"/>
      <c r="J35" s="171"/>
      <c r="K35" s="186"/>
      <c r="L35" s="171"/>
      <c r="M35" s="171"/>
      <c r="N35" s="171"/>
      <c r="O35" s="171"/>
      <c r="P35" s="171"/>
      <c r="Q35" s="171"/>
      <c r="R35"/>
      <c r="S35"/>
      <c r="T35"/>
      <c r="U35"/>
      <c r="V35"/>
      <c r="W35"/>
      <c r="X35"/>
      <c r="Y35"/>
      <c r="Z35"/>
      <c r="AA35"/>
      <c r="AB35"/>
      <c r="AC35"/>
    </row>
    <row r="36" spans="1:29" s="11" customFormat="1" ht="18" customHeight="1">
      <c r="B36" s="172"/>
      <c r="C36" s="173"/>
      <c r="D36" s="149" t="s">
        <v>77</v>
      </c>
      <c r="E36" s="174"/>
      <c r="F36" s="174"/>
      <c r="G36" s="174"/>
      <c r="H36" s="174"/>
      <c r="I36" s="174"/>
      <c r="J36" s="174"/>
      <c r="K36" s="175"/>
      <c r="L36" s="174"/>
      <c r="M36" s="174"/>
      <c r="N36" s="174"/>
      <c r="O36" s="174"/>
      <c r="P36" s="174"/>
      <c r="Q36" s="174"/>
      <c r="R36"/>
      <c r="S36"/>
      <c r="T36"/>
      <c r="U36"/>
      <c r="V36"/>
      <c r="W36"/>
      <c r="X36"/>
      <c r="Y36"/>
      <c r="Z36"/>
      <c r="AA36"/>
      <c r="AB36"/>
      <c r="AC36"/>
    </row>
    <row r="37" spans="1:29" s="10" customFormat="1" ht="18" customHeight="1">
      <c r="B37" s="3" t="s">
        <v>100</v>
      </c>
      <c r="C37" s="6"/>
      <c r="D37" s="176" t="s">
        <v>83</v>
      </c>
      <c r="E37" s="177" t="e">
        <f>ROUND(_xll.EPMRetrieveData($A$1,$B$37,$A$2,$C$23,$A$3,$A$4,$A$5,E15,$A$6,$A$7)/1000000,0)</f>
        <v>#VALUE!</v>
      </c>
      <c r="F37" s="177"/>
      <c r="G37" s="177" t="e">
        <f>E37-H37-I37-J37</f>
        <v>#VALUE!</v>
      </c>
      <c r="H37" s="178">
        <v>1089</v>
      </c>
      <c r="I37" s="178">
        <v>1049</v>
      </c>
      <c r="J37" s="178">
        <v>1009</v>
      </c>
      <c r="K37" s="179"/>
      <c r="L37" s="178">
        <v>3853</v>
      </c>
      <c r="M37" s="180"/>
      <c r="N37" s="178">
        <v>951</v>
      </c>
      <c r="O37" s="178">
        <v>1010</v>
      </c>
      <c r="P37" s="178">
        <v>969</v>
      </c>
      <c r="Q37" s="178">
        <v>923</v>
      </c>
      <c r="R37"/>
      <c r="S37" t="e">
        <f t="shared" ref="S37" si="2">SUM(G37:J37)=E37</f>
        <v>#VALUE!</v>
      </c>
      <c r="T37" t="b">
        <f t="shared" ref="T37" si="3">SUM(N37:Q37)=L37</f>
        <v>1</v>
      </c>
      <c r="U37"/>
      <c r="V37"/>
      <c r="W37"/>
      <c r="X37"/>
      <c r="Y37"/>
      <c r="Z37"/>
      <c r="AA37"/>
      <c r="AB37"/>
      <c r="AC37"/>
    </row>
    <row r="38" spans="1:29" s="10" customFormat="1" ht="18" customHeight="1">
      <c r="B38" s="158"/>
      <c r="C38" s="188"/>
      <c r="D38" s="189" t="s">
        <v>87</v>
      </c>
      <c r="E38" s="204" t="e">
        <f>ROUND(E37/E23,3)</f>
        <v>#VALUE!</v>
      </c>
      <c r="F38" s="204"/>
      <c r="G38" s="204" t="e">
        <f>ROUND(G37/G23,3)</f>
        <v>#VALUE!</v>
      </c>
      <c r="H38" s="193">
        <v>0.442</v>
      </c>
      <c r="I38" s="193">
        <v>0.46700000000000003</v>
      </c>
      <c r="J38" s="191">
        <v>0.45700000000000002</v>
      </c>
      <c r="K38" s="192"/>
      <c r="L38" s="191">
        <v>0.42799999999999999</v>
      </c>
      <c r="M38" s="192"/>
      <c r="N38" s="191">
        <v>0.38400000000000001</v>
      </c>
      <c r="O38" s="191">
        <v>0.43989547038327526</v>
      </c>
      <c r="P38" s="191">
        <v>0.45500000000000002</v>
      </c>
      <c r="Q38" s="191">
        <v>0.44</v>
      </c>
      <c r="R38"/>
      <c r="S38"/>
      <c r="T38"/>
      <c r="U38"/>
      <c r="V38"/>
      <c r="W38"/>
      <c r="X38"/>
      <c r="Y38"/>
      <c r="Z38"/>
      <c r="AA38"/>
      <c r="AB38"/>
      <c r="AC38"/>
    </row>
    <row r="39" spans="1:29" s="10" customFormat="1" ht="18" customHeight="1">
      <c r="B39" s="3"/>
      <c r="C39" s="6"/>
      <c r="D39" s="153" t="s">
        <v>84</v>
      </c>
      <c r="E39" s="177" t="e">
        <f>ROUND(_xll.EPMRetrieveData($A$1,$B$37,$A$2,$C$24,$A$3,$A$4,$A$5,E15,$A$6,$A$7)/1000000,0)</f>
        <v>#VALUE!</v>
      </c>
      <c r="F39" s="177"/>
      <c r="G39" s="177" t="e">
        <f>E39-H39-I39-J39</f>
        <v>#VALUE!</v>
      </c>
      <c r="H39" s="178">
        <v>1317</v>
      </c>
      <c r="I39" s="178">
        <v>1315</v>
      </c>
      <c r="J39" s="178">
        <v>1367</v>
      </c>
      <c r="K39" s="179"/>
      <c r="L39" s="178">
        <v>5315</v>
      </c>
      <c r="M39" s="180"/>
      <c r="N39" s="178">
        <v>1326</v>
      </c>
      <c r="O39" s="178">
        <v>1333</v>
      </c>
      <c r="P39" s="178">
        <v>1293</v>
      </c>
      <c r="Q39" s="178">
        <v>1363</v>
      </c>
      <c r="R39"/>
      <c r="S39" t="e">
        <f>SUM(G39:J39)=E39</f>
        <v>#VALUE!</v>
      </c>
      <c r="T39" t="b">
        <f t="shared" si="1"/>
        <v>1</v>
      </c>
      <c r="U39"/>
      <c r="V39"/>
      <c r="W39"/>
      <c r="X39"/>
      <c r="Y39"/>
      <c r="Z39"/>
      <c r="AA39"/>
      <c r="AB39"/>
      <c r="AC39"/>
    </row>
    <row r="40" spans="1:29" s="10" customFormat="1" ht="18" customHeight="1">
      <c r="B40" s="158"/>
      <c r="C40" s="168"/>
      <c r="D40" s="189" t="s">
        <v>87</v>
      </c>
      <c r="E40" s="204" t="e">
        <f>ROUND(E39/E24,3)</f>
        <v>#VALUE!</v>
      </c>
      <c r="F40" s="204"/>
      <c r="G40" s="204" t="e">
        <f>ROUND(G39/G24,3)</f>
        <v>#VALUE!</v>
      </c>
      <c r="H40" s="193">
        <v>0.432</v>
      </c>
      <c r="I40" s="193">
        <v>0.439</v>
      </c>
      <c r="J40" s="193">
        <v>0.45400000000000001</v>
      </c>
      <c r="K40" s="194"/>
      <c r="L40" s="193">
        <v>0.436</v>
      </c>
      <c r="M40" s="194"/>
      <c r="N40" s="193">
        <v>0.43099999999999999</v>
      </c>
      <c r="O40" s="193">
        <v>0.44212271973466005</v>
      </c>
      <c r="P40" s="193">
        <v>0.43099999999999999</v>
      </c>
      <c r="Q40" s="193">
        <v>0.442</v>
      </c>
      <c r="R40"/>
      <c r="S40"/>
      <c r="T40"/>
      <c r="U40"/>
      <c r="V40"/>
      <c r="W40"/>
      <c r="X40"/>
      <c r="Y40"/>
      <c r="Z40"/>
      <c r="AA40"/>
      <c r="AB40"/>
      <c r="AC40"/>
    </row>
    <row r="41" spans="1:29" s="10" customFormat="1" ht="18" customHeight="1">
      <c r="B41" s="3"/>
      <c r="C41" s="5"/>
      <c r="D41" s="176" t="s">
        <v>85</v>
      </c>
      <c r="E41" s="177" t="e">
        <f>ROUND(_xll.EPMRetrieveData($A$1,$B$37,$A$2,$C$25,$A$3,$A$4,$A$5,E15,$A$6,$A$7)/1000000,0)</f>
        <v>#VALUE!</v>
      </c>
      <c r="F41" s="177"/>
      <c r="G41" s="177" t="e">
        <f>E41-H41-I41-J41</f>
        <v>#VALUE!</v>
      </c>
      <c r="H41" s="155">
        <v>182</v>
      </c>
      <c r="I41" s="155">
        <v>226</v>
      </c>
      <c r="J41" s="155">
        <v>208</v>
      </c>
      <c r="K41" s="179"/>
      <c r="L41" s="178">
        <v>725</v>
      </c>
      <c r="M41" s="180"/>
      <c r="N41" s="178">
        <v>153</v>
      </c>
      <c r="O41" s="178">
        <v>215</v>
      </c>
      <c r="P41" s="178">
        <v>214</v>
      </c>
      <c r="Q41" s="178">
        <v>143</v>
      </c>
      <c r="R41"/>
      <c r="S41" t="e">
        <f t="shared" si="0"/>
        <v>#VALUE!</v>
      </c>
      <c r="T41" t="b">
        <f t="shared" si="1"/>
        <v>1</v>
      </c>
      <c r="U41"/>
      <c r="V41"/>
      <c r="W41"/>
      <c r="X41"/>
      <c r="Y41"/>
      <c r="Z41"/>
      <c r="AA41"/>
      <c r="AB41"/>
      <c r="AC41"/>
    </row>
    <row r="42" spans="1:29" s="10" customFormat="1" ht="18" customHeight="1">
      <c r="B42" s="158"/>
      <c r="C42" s="168"/>
      <c r="D42" s="195" t="s">
        <v>87</v>
      </c>
      <c r="E42" s="834" t="e">
        <f>ROUND(E41/E25,3)</f>
        <v>#VALUE!</v>
      </c>
      <c r="F42" s="834"/>
      <c r="G42" s="834" t="e">
        <f>ROUND(G41/G25,3)</f>
        <v>#VALUE!</v>
      </c>
      <c r="H42" s="196">
        <v>0.253</v>
      </c>
      <c r="I42" s="196">
        <v>0.27500000000000002</v>
      </c>
      <c r="J42" s="196">
        <v>0.252</v>
      </c>
      <c r="K42" s="194"/>
      <c r="L42" s="196">
        <v>0.23899999999999999</v>
      </c>
      <c r="M42" s="194"/>
      <c r="N42" s="196">
        <v>0.18</v>
      </c>
      <c r="O42" s="196">
        <v>0.29902642559109877</v>
      </c>
      <c r="P42" s="196">
        <v>0.28299999999999997</v>
      </c>
      <c r="Q42" s="196">
        <v>0.20100000000000001</v>
      </c>
      <c r="R42"/>
      <c r="S42"/>
      <c r="T42"/>
      <c r="U42"/>
      <c r="V42"/>
      <c r="W42"/>
      <c r="X42"/>
      <c r="Y42"/>
      <c r="Z42"/>
      <c r="AA42"/>
      <c r="AB42"/>
      <c r="AC42"/>
    </row>
    <row r="43" spans="1:29" s="10" customFormat="1" ht="18" customHeight="1" thickBot="1">
      <c r="B43" s="3"/>
      <c r="C43" s="3"/>
      <c r="D43" s="184" t="s">
        <v>136</v>
      </c>
      <c r="E43" s="210" t="e">
        <f>ROUND(_xll.EPMRetrieveData($A$1,$B$37,$A$2,$C$27,$A$3,$A$4,$A$5,E15,$A$6,$A$7)/1000000,0)</f>
        <v>#VALUE!</v>
      </c>
      <c r="F43" s="177"/>
      <c r="G43" s="210" t="e">
        <f>E43-H43-I43-J43</f>
        <v>#VALUE!</v>
      </c>
      <c r="H43" s="165">
        <v>2588</v>
      </c>
      <c r="I43" s="165">
        <v>2590</v>
      </c>
      <c r="J43" s="165">
        <v>2584</v>
      </c>
      <c r="K43" s="186"/>
      <c r="L43" s="165">
        <v>9893</v>
      </c>
      <c r="M43" s="171"/>
      <c r="N43" s="165">
        <v>2430</v>
      </c>
      <c r="O43" s="165">
        <v>2558</v>
      </c>
      <c r="P43" s="165">
        <v>2476</v>
      </c>
      <c r="Q43" s="165">
        <v>2429</v>
      </c>
      <c r="R43"/>
      <c r="S43" t="e">
        <f t="shared" si="0"/>
        <v>#VALUE!</v>
      </c>
      <c r="T43" t="b">
        <f t="shared" si="1"/>
        <v>1</v>
      </c>
      <c r="U43"/>
      <c r="V43"/>
      <c r="W43"/>
      <c r="X43"/>
      <c r="Y43"/>
      <c r="Z43"/>
      <c r="AA43"/>
      <c r="AB43"/>
      <c r="AC43"/>
    </row>
    <row r="44" spans="1:29" s="10" customFormat="1" ht="18" customHeight="1">
      <c r="B44" s="158"/>
      <c r="C44" s="168"/>
      <c r="D44" s="195" t="s">
        <v>87</v>
      </c>
      <c r="E44" s="204" t="e">
        <f>ROUND(E43/E27,3)</f>
        <v>#VALUE!</v>
      </c>
      <c r="F44" s="204"/>
      <c r="G44" s="204" t="e">
        <f>ROUND(G43/G27,3)</f>
        <v>#VALUE!</v>
      </c>
      <c r="H44" s="191">
        <v>0.43</v>
      </c>
      <c r="I44" s="191">
        <v>0.442</v>
      </c>
      <c r="J44" s="191">
        <v>0.442</v>
      </c>
      <c r="K44" s="194"/>
      <c r="L44" s="191">
        <v>0.42199999999999999</v>
      </c>
      <c r="M44" s="194"/>
      <c r="N44" s="191">
        <v>0.39100000000000001</v>
      </c>
      <c r="O44" s="191">
        <v>0.43831391363947908</v>
      </c>
      <c r="P44" s="191">
        <v>0.435</v>
      </c>
      <c r="Q44" s="191">
        <v>0.42599999999999999</v>
      </c>
      <c r="R44"/>
      <c r="S44"/>
      <c r="T44"/>
      <c r="U44"/>
      <c r="V44"/>
      <c r="W44"/>
      <c r="X44"/>
      <c r="Y44"/>
      <c r="Z44"/>
      <c r="AA44"/>
      <c r="AB44"/>
      <c r="AC44"/>
    </row>
    <row r="45" spans="1:29" s="10" customFormat="1" ht="18" customHeight="1">
      <c r="A45" s="126"/>
      <c r="B45" s="126"/>
      <c r="C45" s="197"/>
      <c r="D45" s="198"/>
      <c r="E45" s="198"/>
      <c r="F45" s="198"/>
      <c r="G45" s="198"/>
      <c r="H45" s="199"/>
      <c r="I45" s="199"/>
      <c r="J45" s="199"/>
      <c r="K45" s="200"/>
      <c r="L45" s="199"/>
      <c r="M45" s="199"/>
      <c r="N45" s="199"/>
      <c r="O45" s="199"/>
      <c r="P45" s="199"/>
      <c r="Q45" s="199"/>
      <c r="R45"/>
      <c r="S45"/>
      <c r="T45"/>
      <c r="U45"/>
      <c r="V45"/>
      <c r="W45"/>
      <c r="X45"/>
      <c r="Y45"/>
      <c r="Z45"/>
      <c r="AA45"/>
      <c r="AB45"/>
      <c r="AC45"/>
    </row>
    <row r="46" spans="1:29" s="11" customFormat="1" ht="18" customHeight="1">
      <c r="B46" s="172"/>
      <c r="C46" s="173"/>
      <c r="D46" s="149" t="s">
        <v>7</v>
      </c>
      <c r="E46" s="174"/>
      <c r="F46" s="149"/>
      <c r="G46" s="174"/>
      <c r="H46" s="174"/>
      <c r="I46" s="174"/>
      <c r="J46" s="174"/>
      <c r="K46" s="175"/>
      <c r="L46" s="174"/>
      <c r="M46" s="174"/>
      <c r="N46" s="174"/>
      <c r="O46" s="174"/>
      <c r="P46" s="174"/>
      <c r="Q46" s="174"/>
      <c r="R46"/>
      <c r="S46"/>
      <c r="T46"/>
      <c r="U46"/>
      <c r="V46"/>
      <c r="W46"/>
      <c r="X46"/>
      <c r="Y46"/>
      <c r="Z46"/>
      <c r="AA46"/>
      <c r="AB46"/>
      <c r="AC46"/>
    </row>
    <row r="47" spans="1:29" s="10" customFormat="1" ht="18" customHeight="1">
      <c r="B47" s="201" t="s">
        <v>80</v>
      </c>
      <c r="C47" s="168"/>
      <c r="D47" s="176" t="s">
        <v>83</v>
      </c>
      <c r="E47" s="177">
        <v>1084</v>
      </c>
      <c r="F47" s="202"/>
      <c r="G47" s="177">
        <f>E47-H47-I47-J47</f>
        <v>308</v>
      </c>
      <c r="H47" s="178">
        <v>248</v>
      </c>
      <c r="I47" s="178">
        <v>280</v>
      </c>
      <c r="J47" s="178">
        <v>248</v>
      </c>
      <c r="K47" s="179"/>
      <c r="L47" s="178">
        <f>SUM(N47:Q47)</f>
        <v>1120</v>
      </c>
      <c r="M47" s="180"/>
      <c r="N47" s="178">
        <v>273</v>
      </c>
      <c r="O47" s="178">
        <v>255</v>
      </c>
      <c r="P47" s="178">
        <v>306</v>
      </c>
      <c r="Q47" s="178">
        <v>286</v>
      </c>
      <c r="R47"/>
      <c r="S47" t="b">
        <f>SUM(G47:J47)=E47</f>
        <v>1</v>
      </c>
      <c r="T47" t="b">
        <f t="shared" si="1"/>
        <v>1</v>
      </c>
      <c r="U47"/>
      <c r="V47"/>
      <c r="W47"/>
      <c r="X47"/>
      <c r="Y47"/>
      <c r="Z47"/>
      <c r="AA47"/>
      <c r="AB47"/>
      <c r="AC47"/>
    </row>
    <row r="48" spans="1:29" s="10" customFormat="1" ht="18" customHeight="1">
      <c r="B48" s="158"/>
      <c r="C48" s="168"/>
      <c r="D48" s="203" t="s">
        <v>140</v>
      </c>
      <c r="E48" s="190" t="e">
        <f>E47/E23</f>
        <v>#VALUE!</v>
      </c>
      <c r="F48" s="204"/>
      <c r="G48" s="190" t="e">
        <f>G47/G23</f>
        <v>#VALUE!</v>
      </c>
      <c r="H48" s="193">
        <v>0.10056772100567721</v>
      </c>
      <c r="I48" s="193">
        <v>0.1246660730186999</v>
      </c>
      <c r="J48" s="193">
        <f t="shared" ref="J48:P48" si="4">J47/J23</f>
        <v>0.11221719457013575</v>
      </c>
      <c r="K48" s="194" t="e">
        <f t="shared" si="4"/>
        <v>#DIV/0!</v>
      </c>
      <c r="L48" s="193">
        <f t="shared" si="4"/>
        <v>0.12445827314146016</v>
      </c>
      <c r="M48" s="194" t="e">
        <f t="shared" si="4"/>
        <v>#DIV/0!</v>
      </c>
      <c r="N48" s="193">
        <f t="shared" si="4"/>
        <v>0.11030303030303031</v>
      </c>
      <c r="O48" s="193">
        <f t="shared" si="4"/>
        <v>0.11106271777003485</v>
      </c>
      <c r="P48" s="193">
        <f t="shared" si="4"/>
        <v>0.14379699248120301</v>
      </c>
      <c r="Q48" s="193">
        <f>Q47/Q23</f>
        <v>0.1361904761904762</v>
      </c>
      <c r="R48"/>
      <c r="S48"/>
      <c r="T48"/>
      <c r="U48"/>
      <c r="V48"/>
      <c r="W48"/>
      <c r="X48"/>
      <c r="Y48"/>
      <c r="Z48"/>
      <c r="AA48"/>
      <c r="AB48"/>
      <c r="AC48"/>
    </row>
    <row r="49" spans="2:20" s="10" customFormat="1" ht="18" customHeight="1">
      <c r="B49" s="158"/>
      <c r="C49" s="168"/>
      <c r="D49" s="176" t="s">
        <v>84</v>
      </c>
      <c r="E49" s="154">
        <v>3887</v>
      </c>
      <c r="F49" s="202"/>
      <c r="G49" s="154">
        <f>E49-H49-I49-J49</f>
        <v>1251</v>
      </c>
      <c r="H49" s="155">
        <v>1038</v>
      </c>
      <c r="I49" s="178">
        <v>910</v>
      </c>
      <c r="J49" s="178">
        <v>688</v>
      </c>
      <c r="K49" s="179"/>
      <c r="L49" s="178">
        <f>SUM(N49:Q49)</f>
        <v>3612</v>
      </c>
      <c r="M49" s="180"/>
      <c r="N49" s="178">
        <v>1141</v>
      </c>
      <c r="O49" s="178">
        <v>884</v>
      </c>
      <c r="P49" s="178">
        <v>880</v>
      </c>
      <c r="Q49" s="178">
        <v>707</v>
      </c>
      <c r="R49" s="205"/>
      <c r="S49" t="b">
        <f t="shared" si="0"/>
        <v>1</v>
      </c>
      <c r="T49" t="b">
        <f t="shared" si="1"/>
        <v>1</v>
      </c>
    </row>
    <row r="50" spans="2:20" s="10" customFormat="1" ht="18" customHeight="1">
      <c r="B50" s="158"/>
      <c r="C50" s="168"/>
      <c r="D50" s="203" t="s">
        <v>140</v>
      </c>
      <c r="E50" s="190" t="e">
        <f>E49/E24</f>
        <v>#VALUE!</v>
      </c>
      <c r="F50" s="204"/>
      <c r="G50" s="190" t="e">
        <f>G49/G24</f>
        <v>#VALUE!</v>
      </c>
      <c r="H50" s="193">
        <v>0.34077478660538413</v>
      </c>
      <c r="I50" s="193">
        <v>0.30383973288814692</v>
      </c>
      <c r="J50" s="193">
        <f t="shared" ref="J50:Q50" si="5">J49/J24</f>
        <v>0.22834384334550281</v>
      </c>
      <c r="K50" s="194" t="e">
        <f t="shared" si="5"/>
        <v>#DIV/0!</v>
      </c>
      <c r="L50" s="193">
        <f>L49/L24</f>
        <v>0.29660042699950728</v>
      </c>
      <c r="M50" s="194" t="e">
        <f t="shared" si="5"/>
        <v>#DIV/0!</v>
      </c>
      <c r="N50" s="193">
        <f t="shared" si="5"/>
        <v>0.37057486196817147</v>
      </c>
      <c r="O50" s="193">
        <f t="shared" si="5"/>
        <v>0.29320066334991707</v>
      </c>
      <c r="P50" s="193">
        <f>P49/P24</f>
        <v>0.29304029304029305</v>
      </c>
      <c r="Q50" s="193">
        <f t="shared" si="5"/>
        <v>0.22947095098993833</v>
      </c>
      <c r="R50" s="206"/>
      <c r="S50"/>
      <c r="T50"/>
    </row>
    <row r="51" spans="2:20" s="10" customFormat="1" ht="18" customHeight="1">
      <c r="B51" s="158"/>
      <c r="C51" s="168" t="s">
        <v>107</v>
      </c>
      <c r="D51" s="176" t="s">
        <v>85</v>
      </c>
      <c r="E51" s="154">
        <v>162</v>
      </c>
      <c r="F51" s="202"/>
      <c r="G51" s="154">
        <f>E51-H51-I51-J51</f>
        <v>79</v>
      </c>
      <c r="H51" s="155">
        <v>31</v>
      </c>
      <c r="I51" s="178">
        <v>29</v>
      </c>
      <c r="J51" s="178">
        <v>23</v>
      </c>
      <c r="K51" s="179"/>
      <c r="L51" s="178">
        <v>120</v>
      </c>
      <c r="M51" s="180"/>
      <c r="N51" s="178">
        <v>52</v>
      </c>
      <c r="O51" s="178">
        <v>25</v>
      </c>
      <c r="P51" s="178">
        <v>24</v>
      </c>
      <c r="Q51" s="178">
        <v>19</v>
      </c>
      <c r="R51" s="205"/>
      <c r="S51" t="b">
        <f t="shared" si="0"/>
        <v>1</v>
      </c>
      <c r="T51" t="b">
        <f t="shared" si="1"/>
        <v>1</v>
      </c>
    </row>
    <row r="52" spans="2:20" s="10" customFormat="1" ht="18" customHeight="1">
      <c r="B52" s="158"/>
      <c r="C52" s="168"/>
      <c r="D52" s="203" t="s">
        <v>140</v>
      </c>
      <c r="E52" s="204" t="e">
        <f>E51/E25</f>
        <v>#VALUE!</v>
      </c>
      <c r="F52" s="207"/>
      <c r="G52" s="204" t="e">
        <f>G51/G25</f>
        <v>#VALUE!</v>
      </c>
      <c r="H52" s="193">
        <v>4.3115438108484005E-2</v>
      </c>
      <c r="I52" s="193">
        <v>3.5322777101096221E-2</v>
      </c>
      <c r="J52" s="193">
        <f t="shared" ref="J52:Q52" si="6">J51/J25</f>
        <v>2.7878787878787878E-2</v>
      </c>
      <c r="K52" s="194" t="e">
        <f t="shared" si="6"/>
        <v>#DIV/0!</v>
      </c>
      <c r="L52" s="193">
        <f t="shared" si="6"/>
        <v>3.9525691699604744E-2</v>
      </c>
      <c r="M52" s="194" t="e">
        <f t="shared" si="6"/>
        <v>#DIV/0!</v>
      </c>
      <c r="N52" s="193">
        <f t="shared" si="6"/>
        <v>6.1248527679623084E-2</v>
      </c>
      <c r="O52" s="193">
        <f t="shared" si="6"/>
        <v>3.4770514603616132E-2</v>
      </c>
      <c r="P52" s="193">
        <f>P51/P25</f>
        <v>3.1788079470198675E-2</v>
      </c>
      <c r="Q52" s="193">
        <f t="shared" si="6"/>
        <v>2.6647966339410939E-2</v>
      </c>
      <c r="R52" s="208"/>
      <c r="S52"/>
      <c r="T52"/>
    </row>
    <row r="53" spans="2:20" s="10" customFormat="1" ht="18" customHeight="1" thickBot="1">
      <c r="B53" s="158"/>
      <c r="C53" s="201" t="s">
        <v>101</v>
      </c>
      <c r="D53" s="209" t="s">
        <v>0</v>
      </c>
      <c r="E53" s="210">
        <f>-ROUND(_xll.EPMRetrieveData($B$1,$B$47,$B$2,$C$53,$B$3,$B$4,$B$5,E15,$B$7,$B$8,$B$9,$B$10)/1000000,0)</f>
        <v>5133</v>
      </c>
      <c r="F53" s="211"/>
      <c r="G53" s="210">
        <f>E53-H53-I53-J53</f>
        <v>1638</v>
      </c>
      <c r="H53" s="212">
        <v>1317</v>
      </c>
      <c r="I53" s="212">
        <v>1219</v>
      </c>
      <c r="J53" s="212">
        <f>J47+J49+J51</f>
        <v>959</v>
      </c>
      <c r="K53" s="186">
        <f t="shared" ref="K53:P53" si="7">K47+K49+K51</f>
        <v>0</v>
      </c>
      <c r="L53" s="212">
        <f t="shared" si="7"/>
        <v>4852</v>
      </c>
      <c r="M53" s="187">
        <f t="shared" si="7"/>
        <v>0</v>
      </c>
      <c r="N53" s="212">
        <f t="shared" si="7"/>
        <v>1466</v>
      </c>
      <c r="O53" s="212">
        <f t="shared" si="7"/>
        <v>1164</v>
      </c>
      <c r="P53" s="212">
        <f t="shared" si="7"/>
        <v>1210</v>
      </c>
      <c r="Q53" s="212">
        <f>Q47+Q49+Q51</f>
        <v>1012</v>
      </c>
      <c r="R53" s="205"/>
      <c r="S53" t="b">
        <f t="shared" si="0"/>
        <v>1</v>
      </c>
      <c r="T53" t="b">
        <f t="shared" si="1"/>
        <v>1</v>
      </c>
    </row>
    <row r="54" spans="2:20" s="10" customFormat="1" ht="18" customHeight="1">
      <c r="B54" s="158"/>
      <c r="C54" s="168"/>
      <c r="D54" s="203" t="s">
        <v>140</v>
      </c>
      <c r="E54" s="207" t="e">
        <f>E53/E27</f>
        <v>#VALUE!</v>
      </c>
      <c r="F54" s="207"/>
      <c r="G54" s="207" t="e">
        <f>G53/G27</f>
        <v>#VALUE!</v>
      </c>
      <c r="H54" s="213">
        <v>0.21862549800796813</v>
      </c>
      <c r="I54" s="213">
        <v>0.20798498549735539</v>
      </c>
      <c r="J54" s="193">
        <f t="shared" ref="J54:N54" si="8">J53/J27</f>
        <v>0.16393162393162394</v>
      </c>
      <c r="K54" s="194" t="e">
        <f t="shared" si="8"/>
        <v>#DIV/0!</v>
      </c>
      <c r="L54" s="193">
        <f>L53/L27</f>
        <v>0.20691713932363853</v>
      </c>
      <c r="M54" s="194" t="e">
        <f t="shared" si="8"/>
        <v>#DIV/0!</v>
      </c>
      <c r="N54" s="193">
        <f t="shared" si="8"/>
        <v>0.23610887421484941</v>
      </c>
      <c r="O54" s="193">
        <f>O53/O27</f>
        <v>0.19945167923235094</v>
      </c>
      <c r="P54" s="193">
        <f>P53/P27</f>
        <v>0.21235521235521235</v>
      </c>
      <c r="Q54" s="213">
        <f>Q53/Q27</f>
        <v>0.17735716789344549</v>
      </c>
      <c r="R54" s="214"/>
      <c r="S54" s="214"/>
    </row>
    <row r="55" spans="2:20" s="10" customFormat="1" ht="19.5" customHeight="1">
      <c r="B55" s="158"/>
      <c r="C55" s="168"/>
      <c r="D55" s="215"/>
      <c r="E55" s="214"/>
      <c r="F55" s="214"/>
      <c r="G55" s="216"/>
      <c r="H55" s="216"/>
      <c r="I55" s="217"/>
      <c r="J55" s="214"/>
      <c r="K55" s="218"/>
      <c r="L55" s="216"/>
      <c r="M55" s="218"/>
      <c r="N55" s="216"/>
      <c r="O55" s="216"/>
      <c r="P55" s="216"/>
      <c r="Q55" s="216"/>
      <c r="R55" s="216"/>
      <c r="S55" s="216"/>
    </row>
    <row r="56" spans="2:20" s="10" customFormat="1" ht="19.5" customHeight="1">
      <c r="B56" s="158"/>
      <c r="C56" s="168"/>
      <c r="D56" s="215"/>
      <c r="E56" s="219"/>
      <c r="F56" s="214"/>
      <c r="G56" s="216"/>
      <c r="H56" s="216"/>
      <c r="I56" s="217"/>
      <c r="J56" s="214"/>
      <c r="K56" s="218"/>
      <c r="L56" s="216"/>
      <c r="M56" s="218"/>
      <c r="N56" s="216"/>
      <c r="O56" s="216"/>
      <c r="P56" s="216"/>
      <c r="Q56" s="216"/>
      <c r="R56" s="216"/>
      <c r="S56" s="216"/>
    </row>
    <row r="57" spans="2:20" s="10" customFormat="1" ht="19.5" customHeight="1">
      <c r="B57" s="158"/>
      <c r="C57" s="168"/>
      <c r="D57" s="215"/>
      <c r="E57" s="214"/>
      <c r="F57" s="214"/>
      <c r="G57" s="216"/>
      <c r="H57" s="216"/>
      <c r="I57" s="217"/>
      <c r="J57" s="214"/>
      <c r="K57" s="218"/>
      <c r="L57" s="216"/>
      <c r="M57" s="218"/>
      <c r="N57" s="216"/>
      <c r="O57" s="216"/>
      <c r="P57" s="216"/>
      <c r="Q57" s="216"/>
      <c r="R57" s="216"/>
      <c r="S57" s="216"/>
    </row>
    <row r="58" spans="2:20" s="10" customFormat="1" ht="19.5" customHeight="1">
      <c r="B58" s="158"/>
      <c r="C58" s="168"/>
      <c r="D58" s="215"/>
      <c r="E58" s="214"/>
      <c r="F58" s="214"/>
      <c r="G58" s="216"/>
      <c r="H58" s="216"/>
      <c r="I58" s="217"/>
      <c r="J58" s="214"/>
      <c r="K58" s="218"/>
      <c r="L58" s="216"/>
      <c r="M58" s="218"/>
      <c r="N58" s="216"/>
      <c r="O58" s="216"/>
      <c r="P58" s="216"/>
      <c r="Q58" s="216"/>
      <c r="R58" s="216"/>
      <c r="S58" s="216"/>
    </row>
    <row r="59" spans="2:20" s="10" customFormat="1" ht="19.5" customHeight="1">
      <c r="B59" s="158"/>
      <c r="C59" s="168"/>
      <c r="D59" s="215"/>
      <c r="E59" s="214"/>
      <c r="F59" s="214"/>
      <c r="G59" s="216"/>
      <c r="H59" s="216"/>
      <c r="I59" s="217"/>
      <c r="J59" s="214"/>
      <c r="K59" s="218"/>
      <c r="L59" s="216"/>
      <c r="M59" s="218"/>
      <c r="N59" s="216"/>
      <c r="O59" s="216"/>
      <c r="P59" s="216"/>
      <c r="Q59" s="216"/>
      <c r="R59" s="216"/>
      <c r="S59" s="216"/>
    </row>
    <row r="60" spans="2:20" s="10" customFormat="1">
      <c r="E60" s="10" t="b">
        <f t="shared" ref="E60:P60" si="9">E47+E49+E51=E53</f>
        <v>1</v>
      </c>
      <c r="F60" s="10" t="b">
        <f t="shared" si="9"/>
        <v>1</v>
      </c>
      <c r="G60" s="10" t="b">
        <f t="shared" si="9"/>
        <v>1</v>
      </c>
      <c r="H60" s="10" t="b">
        <f t="shared" si="9"/>
        <v>1</v>
      </c>
      <c r="I60" s="10" t="b">
        <f t="shared" si="9"/>
        <v>1</v>
      </c>
      <c r="J60" s="10" t="b">
        <f t="shared" si="9"/>
        <v>1</v>
      </c>
      <c r="K60" s="10" t="b">
        <f t="shared" si="9"/>
        <v>1</v>
      </c>
      <c r="L60" s="10" t="b">
        <f t="shared" si="9"/>
        <v>1</v>
      </c>
      <c r="M60" s="10" t="b">
        <f t="shared" si="9"/>
        <v>1</v>
      </c>
      <c r="N60" s="10" t="b">
        <f t="shared" si="9"/>
        <v>1</v>
      </c>
      <c r="O60" s="10" t="b">
        <f t="shared" si="9"/>
        <v>1</v>
      </c>
      <c r="P60" s="10" t="b">
        <f t="shared" si="9"/>
        <v>1</v>
      </c>
      <c r="Q60" s="10" t="b">
        <f>Q47+Q49+Q51=Q53</f>
        <v>1</v>
      </c>
    </row>
    <row r="61" spans="2:20">
      <c r="E61" s="9" t="e">
        <f>E37+E39+E41=E43</f>
        <v>#VALUE!</v>
      </c>
      <c r="F61" s="9" t="b">
        <f t="shared" ref="F61:Q61" si="10">F37+F39+F41=F43</f>
        <v>1</v>
      </c>
      <c r="G61" s="9" t="e">
        <f t="shared" si="10"/>
        <v>#VALUE!</v>
      </c>
      <c r="H61" s="9" t="b">
        <f t="shared" si="10"/>
        <v>1</v>
      </c>
      <c r="I61" s="9" t="b">
        <f t="shared" si="10"/>
        <v>1</v>
      </c>
      <c r="J61" s="9" t="b">
        <f t="shared" si="10"/>
        <v>1</v>
      </c>
      <c r="K61" s="9" t="b">
        <f t="shared" si="10"/>
        <v>1</v>
      </c>
      <c r="L61" s="9" t="b">
        <f t="shared" si="10"/>
        <v>1</v>
      </c>
      <c r="M61" s="9" t="b">
        <f t="shared" si="10"/>
        <v>1</v>
      </c>
      <c r="N61" s="9" t="b">
        <f t="shared" si="10"/>
        <v>1</v>
      </c>
      <c r="O61" s="9" t="b">
        <f t="shared" si="10"/>
        <v>1</v>
      </c>
      <c r="P61" s="9" t="b">
        <f t="shared" si="10"/>
        <v>1</v>
      </c>
      <c r="Q61" s="9" t="b">
        <f t="shared" si="10"/>
        <v>1</v>
      </c>
    </row>
    <row r="62" spans="2:20">
      <c r="E62" s="9" t="e">
        <f>E30+E31+E32+E33=E34</f>
        <v>#VALUE!</v>
      </c>
      <c r="F62" s="9" t="b">
        <f t="shared" ref="F62:Q62" si="11">F30+F31+F32+F33=F34</f>
        <v>1</v>
      </c>
      <c r="G62" s="9" t="e">
        <f t="shared" si="11"/>
        <v>#VALUE!</v>
      </c>
      <c r="H62" s="9" t="b">
        <f t="shared" si="11"/>
        <v>1</v>
      </c>
      <c r="I62" s="9" t="b">
        <f t="shared" si="11"/>
        <v>1</v>
      </c>
      <c r="J62" s="9" t="b">
        <f t="shared" si="11"/>
        <v>1</v>
      </c>
      <c r="K62" s="9" t="b">
        <f t="shared" si="11"/>
        <v>1</v>
      </c>
      <c r="L62" s="9" t="b">
        <f t="shared" si="11"/>
        <v>1</v>
      </c>
      <c r="M62" s="9" t="b">
        <f t="shared" si="11"/>
        <v>1</v>
      </c>
      <c r="N62" s="9" t="b">
        <f>N30+N31+N32+N33=N34</f>
        <v>1</v>
      </c>
      <c r="O62" s="9" t="b">
        <f t="shared" si="11"/>
        <v>1</v>
      </c>
      <c r="P62" s="9" t="b">
        <f t="shared" si="11"/>
        <v>1</v>
      </c>
      <c r="Q62" s="9" t="b">
        <f t="shared" si="11"/>
        <v>1</v>
      </c>
    </row>
    <row r="63" spans="2:20">
      <c r="E63" s="9" t="e">
        <f>E23+E24+E25+E26=E27</f>
        <v>#VALUE!</v>
      </c>
      <c r="F63" s="9" t="b">
        <f t="shared" ref="F63:Q63" si="12">F23+F24+F25+F26=F27</f>
        <v>1</v>
      </c>
      <c r="G63" s="9" t="e">
        <f t="shared" si="12"/>
        <v>#VALUE!</v>
      </c>
      <c r="H63" s="9" t="b">
        <f t="shared" si="12"/>
        <v>1</v>
      </c>
      <c r="I63" s="9" t="b">
        <f t="shared" si="12"/>
        <v>1</v>
      </c>
      <c r="J63" s="9" t="b">
        <f t="shared" si="12"/>
        <v>1</v>
      </c>
      <c r="K63" s="9" t="b">
        <f t="shared" si="12"/>
        <v>1</v>
      </c>
      <c r="L63" s="9" t="b">
        <f t="shared" si="12"/>
        <v>1</v>
      </c>
      <c r="M63" s="9" t="b">
        <f t="shared" si="12"/>
        <v>1</v>
      </c>
      <c r="N63" s="9" t="b">
        <f t="shared" si="12"/>
        <v>1</v>
      </c>
      <c r="O63" s="9" t="b">
        <f t="shared" si="12"/>
        <v>1</v>
      </c>
      <c r="P63" s="9" t="b">
        <f t="shared" si="12"/>
        <v>1</v>
      </c>
      <c r="Q63" s="9" t="b">
        <f t="shared" si="12"/>
        <v>1</v>
      </c>
    </row>
  </sheetData>
  <printOptions horizontalCentered="1"/>
  <pageMargins left="0.51181102362204722" right="0.51181102362204722" top="0.51181102362204722" bottom="0.51181102362204722" header="0.51181102362204722" footer="0.51181102362204722"/>
  <pageSetup scale="55" firstPageNumber="2" orientation="landscape" useFirstPageNumber="1" r:id="rId1"/>
  <headerFooter>
    <oddFooter>&amp;R&amp;"Helvetica,Regular"&amp;12BCE Supplementary Financial Information - Fourth Quarter 2022 Page 5</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65537" r:id="rId6" name="FPMExcelClientSheetOptionstb1">
          <controlPr defaultSize="0" autoLine="0" r:id="rId7">
            <anchor moveWithCells="1" sizeWithCells="1">
              <from>
                <xdr:col>0</xdr:col>
                <xdr:colOff>0</xdr:colOff>
                <xdr:row>16</xdr:row>
                <xdr:rowOff>0</xdr:rowOff>
              </from>
              <to>
                <xdr:col>0</xdr:col>
                <xdr:colOff>0</xdr:colOff>
                <xdr:row>16</xdr:row>
                <xdr:rowOff>0</xdr:rowOff>
              </to>
            </anchor>
          </controlPr>
        </control>
      </mc:Choice>
      <mc:Fallback>
        <control shapeId="65537" r:id="rId6" name="FPMExcelClientSheetOptionstb1"/>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tint="0.59999389629810485"/>
    <pageSetUpPr fitToPage="1"/>
  </sheetPr>
  <dimension ref="A1:Q66"/>
  <sheetViews>
    <sheetView showGridLines="0" view="pageBreakPreview" topLeftCell="A12" zoomScale="80" zoomScaleNormal="70" zoomScaleSheetLayoutView="80" workbookViewId="0">
      <selection activeCell="P39" sqref="P39"/>
    </sheetView>
  </sheetViews>
  <sheetFormatPr defaultColWidth="9.140625" defaultRowHeight="19.5" outlineLevelCol="1"/>
  <cols>
    <col min="1" max="1" width="3.140625" style="25" customWidth="1"/>
    <col min="2" max="2" width="99" style="25" customWidth="1"/>
    <col min="3" max="3" width="15.42578125" style="236" customWidth="1"/>
    <col min="4" max="4" width="1.85546875" style="236" customWidth="1"/>
    <col min="5" max="5" width="15.42578125" style="236" customWidth="1"/>
    <col min="6" max="6" width="1.85546875" style="236" customWidth="1"/>
    <col min="7" max="7" width="15.42578125" style="236" customWidth="1"/>
    <col min="8" max="8" width="1.85546875" style="236" customWidth="1" outlineLevel="1"/>
    <col min="9" max="9" width="15.42578125" style="236" customWidth="1" outlineLevel="1"/>
    <col min="10" max="10" width="1.85546875" style="236" customWidth="1" outlineLevel="1"/>
    <col min="11" max="11" width="15.42578125" style="25" customWidth="1" outlineLevel="1"/>
    <col min="12" max="12" width="1.85546875" style="236" customWidth="1" outlineLevel="1"/>
    <col min="13" max="13" width="15.42578125" style="25" customWidth="1" outlineLevel="1"/>
    <col min="14" max="15" width="9.140625" style="15" customWidth="1" outlineLevel="1"/>
    <col min="16" max="16" width="10.7109375" style="15" bestFit="1" customWidth="1"/>
    <col min="17" max="17" width="12.5703125" style="15" customWidth="1"/>
    <col min="18" max="16384" width="9.140625" style="15"/>
  </cols>
  <sheetData>
    <row r="1" spans="1:17" s="482" customFormat="1" ht="16.5" customHeight="1">
      <c r="A1" s="23"/>
      <c r="B1" s="23"/>
      <c r="C1" s="20"/>
      <c r="D1" s="20"/>
      <c r="E1" s="20"/>
      <c r="F1" s="20"/>
      <c r="G1" s="20"/>
      <c r="H1" s="20"/>
      <c r="I1" s="20"/>
      <c r="J1" s="20"/>
      <c r="K1" s="23"/>
      <c r="L1" s="20"/>
      <c r="M1" s="23"/>
    </row>
    <row r="2" spans="1:17" s="482" customFormat="1" ht="25.5">
      <c r="A2" s="19"/>
      <c r="B2" s="19"/>
      <c r="C2" s="40"/>
      <c r="D2" s="40"/>
      <c r="E2" s="38"/>
      <c r="F2" s="19"/>
      <c r="G2" s="41"/>
      <c r="I2" s="40"/>
      <c r="J2" s="22"/>
      <c r="K2" s="361"/>
      <c r="L2" s="20"/>
      <c r="M2" s="55" t="s">
        <v>237</v>
      </c>
    </row>
    <row r="3" spans="1:17" s="482" customFormat="1" ht="15" customHeight="1">
      <c r="A3" s="19"/>
      <c r="B3" s="19"/>
      <c r="C3" s="40"/>
      <c r="D3" s="40"/>
      <c r="E3" s="40"/>
      <c r="F3" s="40"/>
      <c r="G3" s="40"/>
      <c r="H3" s="40"/>
      <c r="I3" s="40"/>
      <c r="J3" s="22"/>
      <c r="K3" s="23"/>
      <c r="L3" s="20"/>
      <c r="M3" s="40"/>
    </row>
    <row r="4" spans="1:17" s="482" customFormat="1" ht="12.75" customHeight="1" thickBot="1">
      <c r="A4" s="19"/>
      <c r="B4" s="19"/>
      <c r="C4" s="40"/>
      <c r="D4" s="40"/>
      <c r="E4" s="40"/>
      <c r="F4" s="40"/>
      <c r="G4" s="40"/>
      <c r="H4" s="40"/>
      <c r="I4" s="40"/>
      <c r="J4" s="22"/>
      <c r="K4" s="38"/>
      <c r="L4" s="19"/>
      <c r="M4" s="21"/>
    </row>
    <row r="5" spans="1:17" s="482" customFormat="1" ht="18.75" customHeight="1" thickTop="1">
      <c r="A5" s="20"/>
      <c r="B5" s="260"/>
      <c r="C5" s="261" t="s">
        <v>161</v>
      </c>
      <c r="D5" s="262"/>
      <c r="E5" s="48" t="s">
        <v>161</v>
      </c>
      <c r="F5" s="23"/>
      <c r="G5" s="23"/>
      <c r="H5" s="263"/>
      <c r="I5" s="264" t="s">
        <v>129</v>
      </c>
      <c r="J5" s="262"/>
      <c r="K5" s="48" t="s">
        <v>129</v>
      </c>
      <c r="L5" s="23"/>
      <c r="M5" s="23"/>
    </row>
    <row r="6" spans="1:17" s="482" customFormat="1" ht="17.25" thickBot="1">
      <c r="A6" s="265" t="s">
        <v>63</v>
      </c>
      <c r="B6" s="266"/>
      <c r="C6" s="267">
        <v>2022</v>
      </c>
      <c r="D6" s="268"/>
      <c r="E6" s="269">
        <v>2021</v>
      </c>
      <c r="F6" s="48"/>
      <c r="G6" s="269" t="s">
        <v>23</v>
      </c>
      <c r="H6" s="270"/>
      <c r="I6" s="271">
        <v>2022</v>
      </c>
      <c r="J6" s="268"/>
      <c r="K6" s="269">
        <v>2021</v>
      </c>
      <c r="L6" s="48"/>
      <c r="M6" s="269" t="s">
        <v>23</v>
      </c>
    </row>
    <row r="7" spans="1:17" s="483" customFormat="1" ht="16.5">
      <c r="A7" s="272" t="s">
        <v>84</v>
      </c>
      <c r="B7" s="89"/>
      <c r="C7" s="273"/>
      <c r="D7" s="274"/>
      <c r="E7" s="275"/>
      <c r="F7" s="275"/>
      <c r="G7" s="275"/>
      <c r="H7" s="276"/>
      <c r="I7" s="277"/>
      <c r="J7" s="274"/>
      <c r="K7" s="275"/>
      <c r="L7" s="275"/>
      <c r="M7" s="275"/>
    </row>
    <row r="8" spans="1:17" s="484" customFormat="1" ht="16.5">
      <c r="A8" s="278" t="s">
        <v>162</v>
      </c>
      <c r="B8" s="40"/>
      <c r="C8" s="279"/>
      <c r="D8" s="262"/>
      <c r="E8" s="48"/>
      <c r="F8" s="48"/>
      <c r="G8" s="48"/>
      <c r="H8" s="280"/>
      <c r="I8" s="41"/>
      <c r="J8" s="262"/>
      <c r="K8" s="48"/>
      <c r="L8" s="48"/>
      <c r="M8" s="48"/>
    </row>
    <row r="9" spans="1:17" s="484" customFormat="1" ht="16.5">
      <c r="A9" s="281" t="s">
        <v>122</v>
      </c>
      <c r="B9" s="282"/>
      <c r="C9" s="283" t="e">
        <f>'Bell Wireline HIST p9'!G24</f>
        <v>#VALUE!</v>
      </c>
      <c r="D9" s="262"/>
      <c r="E9" s="284">
        <f>'Bell Wireline HIST p9'!N24</f>
        <v>1986</v>
      </c>
      <c r="F9" s="48"/>
      <c r="G9" s="410" t="e">
        <f>IF(OR(((ABS(C9-E9)/E9))&gt;100%,((ABS(C9-E9)/E9))&lt;-100%),"n.m.",((C9-E9)/ABS(E9)))</f>
        <v>#VALUE!</v>
      </c>
      <c r="H9" s="285" t="e">
        <f t="shared" ref="H9:H17" si="0">(C9-F9)/F9</f>
        <v>#VALUE!</v>
      </c>
      <c r="I9" s="286" t="e">
        <f>'Bell Wireline HIST p9'!E24</f>
        <v>#VALUE!</v>
      </c>
      <c r="J9" s="262"/>
      <c r="K9" s="284">
        <f>'Bell Wireline HIST p9'!O24+'Bell Wireline HIST p9'!P24+'Bell Wireline HIST p9'!Q24+'Bell Wireline HIST p9'!N24</f>
        <v>7871</v>
      </c>
      <c r="L9" s="48"/>
      <c r="M9" s="410" t="e">
        <f>IF(OR(((ABS(I9-K9)/K9))&gt;100%,((ABS(I9-K9)/K9))&lt;-100%),"n.m.",((I9-K9)/ABS(K9)))</f>
        <v>#VALUE!</v>
      </c>
      <c r="O9" s="527"/>
      <c r="P9" s="528"/>
      <c r="Q9" s="528"/>
    </row>
    <row r="10" spans="1:17" s="484" customFormat="1" ht="16.5">
      <c r="A10" s="287" t="s">
        <v>164</v>
      </c>
      <c r="B10" s="287"/>
      <c r="C10" s="283" t="e">
        <f>'Bell Wireline HIST p9'!G25</f>
        <v>#VALUE!</v>
      </c>
      <c r="D10" s="262"/>
      <c r="E10" s="284">
        <f>'Bell Wireline HIST p9'!N25</f>
        <v>779</v>
      </c>
      <c r="F10" s="48"/>
      <c r="G10" s="410" t="e">
        <f>IF(OR(((ABS(C10-E10)/E10))&gt;100%,((ABS(C10-E10)/E10))&lt;-100%),"n.m.",((C10-E10)/ABS(E10)))</f>
        <v>#VALUE!</v>
      </c>
      <c r="H10" s="223" t="e">
        <f t="shared" si="0"/>
        <v>#VALUE!</v>
      </c>
      <c r="I10" s="283" t="e">
        <f>'Bell Wireline HIST p9'!E25</f>
        <v>#VALUE!</v>
      </c>
      <c r="J10" s="262"/>
      <c r="K10" s="284">
        <f>'Bell Wireline HIST p9'!O25+'Bell Wireline HIST p9'!P25+'Bell Wireline HIST p9'!Q25+'Bell Wireline HIST p9'!N25</f>
        <v>3154</v>
      </c>
      <c r="L10" s="48"/>
      <c r="M10" s="410" t="e">
        <f>IF(OR(((ABS(I10-K10)/K10))&gt;100%,((ABS(I10-K10)/K10))&lt;-100%),"n.m.",((I10-K10)/ABS(K10)))</f>
        <v>#VALUE!</v>
      </c>
      <c r="O10" s="527"/>
      <c r="P10" s="528"/>
      <c r="Q10" s="528"/>
    </row>
    <row r="11" spans="1:17" s="484" customFormat="1" ht="16.5">
      <c r="A11" s="287" t="s">
        <v>149</v>
      </c>
      <c r="B11" s="287"/>
      <c r="C11" s="288" t="e">
        <f>'Bell Wireline HIST p9'!G26</f>
        <v>#VALUE!</v>
      </c>
      <c r="D11" s="289"/>
      <c r="E11" s="290">
        <f>'Bell Wireline HIST p9'!N26</f>
        <v>75</v>
      </c>
      <c r="F11" s="41"/>
      <c r="G11" s="411" t="e">
        <f>IF(OR(((ABS(C11-E11)/E11))&gt;100%,((ABS(C11-E11)/E11))&lt;-100%),"n.m.",((C11-E11)/ABS(E11)))</f>
        <v>#VALUE!</v>
      </c>
      <c r="H11" s="285" t="e">
        <f t="shared" si="0"/>
        <v>#VALUE!</v>
      </c>
      <c r="I11" s="291" t="e">
        <f>'Bell Wireline HIST p9'!E26</f>
        <v>#VALUE!</v>
      </c>
      <c r="J11" s="289"/>
      <c r="K11" s="290">
        <f>'Bell Wireline HIST p9'!O26+'Bell Wireline HIST p9'!P26+'Bell Wireline HIST p9'!Q26+'Bell Wireline HIST p9'!N26</f>
        <v>289</v>
      </c>
      <c r="L11" s="41"/>
      <c r="M11" s="411" t="e">
        <f>IF(OR(((ABS(I11-K11)/K11))&gt;100%,((ABS(I11-K11)/K11))&lt;-100%),"n.m.",((I11-K11)/ABS(K11)))</f>
        <v>#VALUE!</v>
      </c>
      <c r="O11" s="527"/>
      <c r="P11" s="528"/>
      <c r="Q11" s="528"/>
    </row>
    <row r="12" spans="1:17" s="484" customFormat="1" ht="16.5">
      <c r="A12" s="292" t="s">
        <v>157</v>
      </c>
      <c r="B12" s="292"/>
      <c r="C12" s="283" t="e">
        <f>'Bell Wireline HIST p9'!G27</f>
        <v>#VALUE!</v>
      </c>
      <c r="D12" s="262"/>
      <c r="E12" s="284">
        <f>'Bell Wireline HIST p9'!N27</f>
        <v>2840</v>
      </c>
      <c r="F12" s="41"/>
      <c r="G12" s="410" t="e">
        <f>IF(OR(((ABS(C12-E12)/E12))&gt;100%,((ABS(C12-E12)/E12))&lt;-100%),"n.m.",((C12-E12)/ABS(E12)))</f>
        <v>#VALUE!</v>
      </c>
      <c r="H12" s="285" t="e">
        <f t="shared" si="0"/>
        <v>#VALUE!</v>
      </c>
      <c r="I12" s="293" t="e">
        <f>'Bell Wireline HIST p9'!E27</f>
        <v>#VALUE!</v>
      </c>
      <c r="J12" s="262"/>
      <c r="K12" s="284">
        <f>'Bell Wireline HIST p9'!O27+'Bell Wireline HIST p9'!P27+'Bell Wireline HIST p9'!Q27+'Bell Wireline HIST p9'!N27</f>
        <v>11314</v>
      </c>
      <c r="L12" s="41"/>
      <c r="M12" s="410" t="e">
        <f>IF(OR(((ABS(I12-K12)/K12))&gt;100%,((ABS(I12-K12)/K12))&lt;-100%),"n.m.",((I12-K12)/ABS(K12)))</f>
        <v>#VALUE!</v>
      </c>
      <c r="O12" s="527"/>
      <c r="P12" s="528"/>
      <c r="Q12" s="528"/>
    </row>
    <row r="13" spans="1:17" s="484" customFormat="1" ht="16.5">
      <c r="A13" s="287" t="s">
        <v>158</v>
      </c>
      <c r="B13" s="287"/>
      <c r="C13" s="283" t="e">
        <f>'Bell Wireline HIST p9'!G28</f>
        <v>#VALUE!</v>
      </c>
      <c r="D13" s="262"/>
      <c r="E13" s="284">
        <f>'Bell Wireline HIST p9'!N28</f>
        <v>94</v>
      </c>
      <c r="F13" s="41"/>
      <c r="G13" s="441" t="e">
        <f>IF(OR(((ABS(C13-E13)/E13))&gt;=100%,((ABS(C13-E13)/E13))&lt;=-100%),"n.m.",((C13-E13)/ABS(E13)))</f>
        <v>#VALUE!</v>
      </c>
      <c r="H13" s="285" t="e">
        <f t="shared" si="0"/>
        <v>#VALUE!</v>
      </c>
      <c r="I13" s="293" t="e">
        <f>'Bell Wireline HIST p9'!E28</f>
        <v>#VALUE!</v>
      </c>
      <c r="J13" s="262"/>
      <c r="K13" s="284">
        <f>'Bell Wireline HIST p9'!O28+'Bell Wireline HIST p9'!P28+'Bell Wireline HIST p9'!Q28+'Bell Wireline HIST p9'!N28</f>
        <v>358</v>
      </c>
      <c r="L13" s="41"/>
      <c r="M13" s="410" t="e">
        <f>IF(OR(((ABS(I13-K13)/K13))&gt;=100%,((ABS(I13-K13)/K13))&lt;=-100%),"n.m.",((I13-K13)/ABS(K13)))</f>
        <v>#VALUE!</v>
      </c>
      <c r="O13" s="527"/>
      <c r="P13" s="528"/>
      <c r="Q13" s="528"/>
    </row>
    <row r="14" spans="1:17" s="483" customFormat="1" ht="16.5">
      <c r="A14" s="294" t="s">
        <v>216</v>
      </c>
      <c r="B14" s="295"/>
      <c r="C14" s="296" t="e">
        <f>'Bell Wireline HIST p9'!G29</f>
        <v>#VALUE!</v>
      </c>
      <c r="D14" s="297"/>
      <c r="E14" s="439">
        <f>'Bell Wireline HIST p9'!N29</f>
        <v>2934</v>
      </c>
      <c r="F14" s="308"/>
      <c r="G14" s="412" t="e">
        <f>IF(OR(((ABS(C14-E14)/E14))&gt;100%,((ABS(C14-E14)/E14))&lt;-100%),"n.m.",((C14-E14)/ABS(E14)))</f>
        <v>#VALUE!</v>
      </c>
      <c r="H14" s="309" t="e">
        <f t="shared" si="0"/>
        <v>#VALUE!</v>
      </c>
      <c r="I14" s="440" t="e">
        <f>'Bell Wireline HIST p9'!E29</f>
        <v>#VALUE!</v>
      </c>
      <c r="J14" s="297"/>
      <c r="K14" s="298">
        <f>'Bell Wireline HIST p9'!O29+'Bell Wireline HIST p9'!P29+'Bell Wireline HIST p9'!Q29+'Bell Wireline HIST p9'!N29</f>
        <v>11672</v>
      </c>
      <c r="L14" s="277"/>
      <c r="M14" s="412" t="e">
        <f t="shared" ref="M14:M22" si="1">IF(OR(((ABS(I14-K14)/K14))&gt;100%,((ABS(I14-K14)/K14))&lt;-100%),"n.m.",((I14-K14)/ABS(K14)))</f>
        <v>#VALUE!</v>
      </c>
      <c r="O14" s="527"/>
      <c r="P14" s="528"/>
      <c r="Q14" s="528"/>
    </row>
    <row r="15" spans="1:17" s="484" customFormat="1" ht="16.5">
      <c r="A15" s="287" t="s">
        <v>122</v>
      </c>
      <c r="B15" s="287"/>
      <c r="C15" s="283" t="e">
        <f>'Bell Wireline HIST p9'!G30</f>
        <v>#VALUE!</v>
      </c>
      <c r="D15" s="262"/>
      <c r="E15" s="284">
        <f>'Bell Wireline HIST p9'!N30</f>
        <v>132</v>
      </c>
      <c r="F15" s="41"/>
      <c r="G15" s="410" t="e">
        <f t="shared" ref="G15:G23" si="2">IF(OR(((ABS(C15-E15)/E15))&gt;100%,((ABS(C15-E15)/E15))&lt;-100%),"n.m.",((C15-E15)/ABS(E15)))</f>
        <v>#VALUE!</v>
      </c>
      <c r="H15" s="285" t="e">
        <f t="shared" si="0"/>
        <v>#VALUE!</v>
      </c>
      <c r="I15" s="293" t="e">
        <f>'Bell Wireline HIST p9'!E30</f>
        <v>#VALUE!</v>
      </c>
      <c r="J15" s="262"/>
      <c r="K15" s="284">
        <f>'Bell Wireline HIST p9'!O30+'Bell Wireline HIST p9'!P30+'Bell Wireline HIST p9'!Q30+'Bell Wireline HIST p9'!N30</f>
        <v>463</v>
      </c>
      <c r="L15" s="41"/>
      <c r="M15" s="410" t="e">
        <f t="shared" si="1"/>
        <v>#VALUE!</v>
      </c>
      <c r="O15" s="527"/>
      <c r="P15" s="528"/>
      <c r="Q15" s="528"/>
    </row>
    <row r="16" spans="1:17" s="484" customFormat="1" ht="16.5">
      <c r="A16" s="287" t="s">
        <v>168</v>
      </c>
      <c r="B16" s="287"/>
      <c r="C16" s="301" t="e">
        <f>'Bell Wireline HIST p9'!G31</f>
        <v>#VALUE!</v>
      </c>
      <c r="D16" s="289"/>
      <c r="E16" s="290">
        <f>'Bell Wireline HIST p9'!N31</f>
        <v>13</v>
      </c>
      <c r="F16" s="41"/>
      <c r="G16" s="410" t="e">
        <f t="shared" si="2"/>
        <v>#VALUE!</v>
      </c>
      <c r="H16" s="285" t="e">
        <f t="shared" si="0"/>
        <v>#VALUE!</v>
      </c>
      <c r="I16" s="302" t="e">
        <f>'Bell Wireline HIST p9'!E31</f>
        <v>#VALUE!</v>
      </c>
      <c r="J16" s="289"/>
      <c r="K16" s="290">
        <f>'Bell Wireline HIST p9'!O31+'Bell Wireline HIST p9'!P31+'Bell Wireline HIST p9'!Q31+'Bell Wireline HIST p9'!N31</f>
        <v>43</v>
      </c>
      <c r="L16" s="41"/>
      <c r="M16" s="411" t="e">
        <f t="shared" si="1"/>
        <v>#VALUE!</v>
      </c>
      <c r="O16" s="527"/>
      <c r="P16" s="528"/>
      <c r="Q16" s="528"/>
    </row>
    <row r="17" spans="1:17" s="484" customFormat="1" ht="16.5">
      <c r="A17" s="292" t="s">
        <v>159</v>
      </c>
      <c r="B17" s="292"/>
      <c r="C17" s="283" t="e">
        <f>'Bell Wireline HIST p9'!G32</f>
        <v>#VALUE!</v>
      </c>
      <c r="D17" s="262"/>
      <c r="E17" s="284">
        <f>'Bell Wireline HIST p9'!N32</f>
        <v>145</v>
      </c>
      <c r="F17" s="41"/>
      <c r="G17" s="529" t="e">
        <f t="shared" si="2"/>
        <v>#VALUE!</v>
      </c>
      <c r="H17" s="285" t="e">
        <f t="shared" si="0"/>
        <v>#VALUE!</v>
      </c>
      <c r="I17" s="293" t="e">
        <f>'Bell Wireline HIST p9'!E32</f>
        <v>#VALUE!</v>
      </c>
      <c r="J17" s="262"/>
      <c r="K17" s="284">
        <f>'Bell Wireline HIST p9'!O32+'Bell Wireline HIST p9'!P32+'Bell Wireline HIST p9'!Q32+'Bell Wireline HIST p9'!N32</f>
        <v>506</v>
      </c>
      <c r="L17" s="41"/>
      <c r="M17" s="410" t="e">
        <f t="shared" si="1"/>
        <v>#VALUE!</v>
      </c>
      <c r="O17" s="527"/>
      <c r="P17" s="528"/>
      <c r="Q17" s="528"/>
    </row>
    <row r="18" spans="1:17" s="484" customFormat="1" ht="16.5">
      <c r="A18" s="303" t="s">
        <v>160</v>
      </c>
      <c r="B18" s="287"/>
      <c r="C18" s="283" t="e">
        <f>'Bell Wireline HIST p9'!G33</f>
        <v>#VALUE!</v>
      </c>
      <c r="D18" s="262"/>
      <c r="E18" s="284">
        <f>'Bell Wireline HIST p9'!N33</f>
        <v>0</v>
      </c>
      <c r="F18" s="41"/>
      <c r="G18" s="410" t="s">
        <v>252</v>
      </c>
      <c r="H18" s="304">
        <v>0</v>
      </c>
      <c r="I18" s="293" t="e">
        <f>'Bell Wireline HIST p9'!E33</f>
        <v>#VALUE!</v>
      </c>
      <c r="J18" s="262"/>
      <c r="K18" s="284">
        <f>'Bell Wireline HIST p9'!O33+'Bell Wireline HIST p9'!P33+'Bell Wireline HIST p9'!Q33+'Bell Wireline HIST p9'!N33</f>
        <v>0</v>
      </c>
      <c r="L18" s="41"/>
      <c r="M18" s="284" t="s">
        <v>252</v>
      </c>
      <c r="O18" s="527"/>
      <c r="P18" s="528"/>
      <c r="Q18" s="528"/>
    </row>
    <row r="19" spans="1:17" s="483" customFormat="1" ht="16.5">
      <c r="A19" s="294" t="s">
        <v>217</v>
      </c>
      <c r="B19" s="295"/>
      <c r="C19" s="296" t="e">
        <f>'Bell Wireline HIST p9'!G34</f>
        <v>#VALUE!</v>
      </c>
      <c r="D19" s="297"/>
      <c r="E19" s="298">
        <f>'Bell Wireline HIST p9'!N34</f>
        <v>145</v>
      </c>
      <c r="F19" s="277"/>
      <c r="G19" s="412" t="e">
        <f t="shared" si="2"/>
        <v>#VALUE!</v>
      </c>
      <c r="H19" s="299" t="e">
        <f>(C19-F19)/F19</f>
        <v>#VALUE!</v>
      </c>
      <c r="I19" s="300" t="e">
        <f>'Bell Wireline HIST p9'!E34</f>
        <v>#VALUE!</v>
      </c>
      <c r="J19" s="297"/>
      <c r="K19" s="298">
        <f>'Bell Wireline HIST p9'!O34+'Bell Wireline HIST p9'!P34+'Bell Wireline HIST p9'!Q34+'Bell Wireline HIST p9'!N34</f>
        <v>506</v>
      </c>
      <c r="L19" s="277"/>
      <c r="M19" s="412" t="e">
        <f t="shared" si="1"/>
        <v>#VALUE!</v>
      </c>
      <c r="O19" s="527"/>
      <c r="P19" s="528"/>
      <c r="Q19" s="528"/>
    </row>
    <row r="20" spans="1:17" s="484" customFormat="1" ht="16.5">
      <c r="A20" s="305" t="s">
        <v>152</v>
      </c>
      <c r="B20" s="292"/>
      <c r="C20" s="283" t="e">
        <f>'Bell Wireline HIST p9'!G35</f>
        <v>#VALUE!</v>
      </c>
      <c r="D20" s="262"/>
      <c r="E20" s="284">
        <f>'Bell Wireline HIST p9'!N35</f>
        <v>2985</v>
      </c>
      <c r="F20" s="41"/>
      <c r="G20" s="410" t="e">
        <f t="shared" si="2"/>
        <v>#VALUE!</v>
      </c>
      <c r="H20" s="285" t="e">
        <f>(C20-F20)/F20</f>
        <v>#VALUE!</v>
      </c>
      <c r="I20" s="293" t="e">
        <f>'Bell Wireline HIST p9'!E35</f>
        <v>#VALUE!</v>
      </c>
      <c r="J20" s="262"/>
      <c r="K20" s="284">
        <f>'Bell Wireline HIST p9'!O35+'Bell Wireline HIST p9'!P35+'Bell Wireline HIST p9'!Q35+'Bell Wireline HIST p9'!N35</f>
        <v>11820</v>
      </c>
      <c r="L20" s="41"/>
      <c r="M20" s="410" t="e">
        <f t="shared" si="1"/>
        <v>#VALUE!</v>
      </c>
      <c r="O20" s="527"/>
      <c r="P20" s="528"/>
      <c r="Q20" s="528"/>
    </row>
    <row r="21" spans="1:17" s="483" customFormat="1" ht="16.5">
      <c r="A21" s="294" t="s">
        <v>151</v>
      </c>
      <c r="B21" s="295"/>
      <c r="C21" s="306" t="e">
        <f>'Bell Wireline HIST p9'!G36</f>
        <v>#VALUE!</v>
      </c>
      <c r="D21" s="274"/>
      <c r="E21" s="307">
        <f>'Bell Wireline HIST p9'!N36</f>
        <v>3079</v>
      </c>
      <c r="F21" s="308"/>
      <c r="G21" s="413" t="e">
        <f t="shared" si="2"/>
        <v>#VALUE!</v>
      </c>
      <c r="H21" s="309" t="e">
        <f>(C21-F21)/F21</f>
        <v>#VALUE!</v>
      </c>
      <c r="I21" s="310" t="e">
        <f>'Bell Wireline HIST p9'!E36</f>
        <v>#VALUE!</v>
      </c>
      <c r="J21" s="274"/>
      <c r="K21" s="307">
        <f>'Bell Wireline HIST p9'!O36+'Bell Wireline HIST p9'!P36+'Bell Wireline HIST p9'!Q36+'Bell Wireline HIST p9'!N36</f>
        <v>12178</v>
      </c>
      <c r="L21" s="277"/>
      <c r="M21" s="413" t="e">
        <f t="shared" si="1"/>
        <v>#VALUE!</v>
      </c>
      <c r="O21" s="527"/>
      <c r="P21" s="528"/>
      <c r="Q21" s="528"/>
    </row>
    <row r="22" spans="1:17" s="484" customFormat="1" ht="16.5">
      <c r="A22" s="311" t="s">
        <v>89</v>
      </c>
      <c r="B22" s="312"/>
      <c r="C22" s="835" t="e">
        <f>'Bell Wireline HIST p9'!G37</f>
        <v>#VALUE!</v>
      </c>
      <c r="D22" s="836"/>
      <c r="E22" s="313">
        <f>'Bell Wireline HIST p9'!N37</f>
        <v>-1753</v>
      </c>
      <c r="F22" s="460"/>
      <c r="G22" s="411" t="e">
        <f t="shared" si="2"/>
        <v>#VALUE!</v>
      </c>
      <c r="H22" s="461" t="e">
        <f>(-C22+F22)/F22</f>
        <v>#VALUE!</v>
      </c>
      <c r="I22" s="837" t="e">
        <f>'Bell Wireline HIST p9'!E37</f>
        <v>#VALUE!</v>
      </c>
      <c r="J22" s="836"/>
      <c r="K22" s="313">
        <f>'Bell Wireline HIST p9'!O37+'Bell Wireline HIST p9'!P37+'Bell Wireline HIST p9'!Q37+'Bell Wireline HIST p9'!N37</f>
        <v>-6863</v>
      </c>
      <c r="L22" s="460"/>
      <c r="M22" s="411" t="e">
        <f t="shared" si="1"/>
        <v>#VALUE!</v>
      </c>
      <c r="O22" s="527"/>
      <c r="P22" s="528"/>
      <c r="Q22" s="528"/>
    </row>
    <row r="23" spans="1:17" s="484" customFormat="1" ht="16.5">
      <c r="A23" s="314" t="s">
        <v>77</v>
      </c>
      <c r="B23" s="315"/>
      <c r="C23" s="838" t="e">
        <f>'Bell Wireline HIST p9'!G38</f>
        <v>#VALUE!</v>
      </c>
      <c r="D23" s="458"/>
      <c r="E23" s="316">
        <f>'Bell Wireline HIST p9'!N38</f>
        <v>1326</v>
      </c>
      <c r="F23" s="460"/>
      <c r="G23" s="399" t="e">
        <f t="shared" si="2"/>
        <v>#VALUE!</v>
      </c>
      <c r="H23" s="461" t="e">
        <f>(C23-F23)/F23</f>
        <v>#VALUE!</v>
      </c>
      <c r="I23" s="352" t="e">
        <f>'Bell Wireline HIST p9'!E38</f>
        <v>#VALUE!</v>
      </c>
      <c r="J23" s="458"/>
      <c r="K23" s="316">
        <f>'Bell Wireline HIST p9'!O38+'Bell Wireline HIST p9'!P38+'Bell Wireline HIST p9'!Q38+'Bell Wireline HIST p9'!N38</f>
        <v>5315</v>
      </c>
      <c r="L23" s="460"/>
      <c r="M23" s="456">
        <v>0</v>
      </c>
      <c r="O23" s="527"/>
      <c r="P23" s="528"/>
      <c r="Q23" s="528"/>
    </row>
    <row r="24" spans="1:17" s="484" customFormat="1" ht="16.5">
      <c r="A24" s="317" t="s">
        <v>142</v>
      </c>
      <c r="B24" s="318"/>
      <c r="C24" s="319" t="e">
        <f>'Bell Wireline HIST p9'!G39</f>
        <v>#VALUE!</v>
      </c>
      <c r="D24" s="320"/>
      <c r="E24" s="321">
        <f>'Bell Wireline HIST p9'!N39</f>
        <v>0.43099999999999999</v>
      </c>
      <c r="F24" s="322"/>
      <c r="G24" s="414" t="e">
        <f>((ROUND(C24,3)-ROUND(E24,3))*100)</f>
        <v>#VALUE!</v>
      </c>
      <c r="H24" s="323" t="e">
        <f>(C24-F24)*100</f>
        <v>#VALUE!</v>
      </c>
      <c r="I24" s="324" t="e">
        <f>'Bell Wireline HIST p9'!E39</f>
        <v>#VALUE!</v>
      </c>
      <c r="J24" s="320"/>
      <c r="K24" s="321">
        <f>K23/K21</f>
        <v>0.43644276564296269</v>
      </c>
      <c r="L24" s="322"/>
      <c r="M24" s="414" t="e">
        <f>((ROUND(I24,3)-ROUND(K24,3))*100)</f>
        <v>#VALUE!</v>
      </c>
      <c r="O24" s="527"/>
      <c r="P24" s="528"/>
      <c r="Q24" s="528"/>
    </row>
    <row r="25" spans="1:17" s="484" customFormat="1" ht="6.75" customHeight="1">
      <c r="A25" s="315"/>
      <c r="B25" s="314"/>
      <c r="C25" s="457"/>
      <c r="D25" s="458"/>
      <c r="E25" s="459"/>
      <c r="F25" s="460"/>
      <c r="G25" s="399"/>
      <c r="H25" s="461"/>
      <c r="I25" s="459"/>
      <c r="J25" s="458"/>
      <c r="K25" s="459"/>
      <c r="L25" s="460"/>
      <c r="M25" s="399"/>
      <c r="O25" s="527"/>
      <c r="P25" s="528"/>
      <c r="Q25" s="528"/>
    </row>
    <row r="26" spans="1:17" s="484" customFormat="1" ht="16.5">
      <c r="A26" s="263" t="s">
        <v>62</v>
      </c>
      <c r="B26" s="23"/>
      <c r="C26" s="462">
        <f>'Bell Wireline HIST p9'!G41</f>
        <v>1251</v>
      </c>
      <c r="D26" s="458"/>
      <c r="E26" s="325">
        <f>'Bell Wireline HIST p9'!N41</f>
        <v>1141</v>
      </c>
      <c r="F26" s="460"/>
      <c r="G26" s="399">
        <f>IF(OR(((ABS(E26-C26)/E26))&gt;100%,((ABS(E26-C26)/E26))&lt;-100%),"n.m.",((E26-C26)/ABS(E26)))</f>
        <v>-9.6406660823838738E-2</v>
      </c>
      <c r="H26" s="463" t="e">
        <f>(-C26+F26)/F26</f>
        <v>#DIV/0!</v>
      </c>
      <c r="I26" s="462">
        <f>'Bell Wireline HIST p9'!E41</f>
        <v>3887</v>
      </c>
      <c r="J26" s="464"/>
      <c r="K26" s="325">
        <f>'Bell Wireline HIST p9'!O41+'Bell Wireline HIST p9'!P41+'Bell Wireline HIST p9'!Q41+'Bell Wireline HIST p9'!N41</f>
        <v>3612</v>
      </c>
      <c r="L26" s="460"/>
      <c r="M26" s="399">
        <f>IF(OR(((ABS(K26-I26)/K26))&gt;100%,((ABS(K26-I26)/K26))&lt;-100%),"n.m.",((K26-I26)/ABS(K26)))</f>
        <v>-7.6135105204872641E-2</v>
      </c>
      <c r="O26" s="527"/>
      <c r="P26" s="528"/>
      <c r="Q26" s="528"/>
    </row>
    <row r="27" spans="1:17" s="484" customFormat="1" ht="16.5">
      <c r="A27" s="326" t="s">
        <v>109</v>
      </c>
      <c r="B27" s="224"/>
      <c r="C27" s="465" t="e">
        <f>'Bell Wireline HIST p9'!G42</f>
        <v>#VALUE!</v>
      </c>
      <c r="D27" s="466"/>
      <c r="E27" s="521">
        <f>'Bell Wireline HIST p9'!N42</f>
        <v>0.37057486196817147</v>
      </c>
      <c r="F27" s="467"/>
      <c r="G27" s="468" t="e">
        <f>((ROUND(E27,3)-ROUND(C27,3))*100)</f>
        <v>#VALUE!</v>
      </c>
      <c r="H27" s="469" t="e">
        <f>(-(C27-F27)*100)</f>
        <v>#VALUE!</v>
      </c>
      <c r="I27" s="470" t="e">
        <f>'Bell Wireline HIST p9'!E42</f>
        <v>#VALUE!</v>
      </c>
      <c r="J27" s="466"/>
      <c r="K27" s="521">
        <f>K26/K21</f>
        <v>0.29660042699950728</v>
      </c>
      <c r="L27" s="467"/>
      <c r="M27" s="468" t="e">
        <f>((ROUND(K27,3)-ROUND(I27,3))*100)</f>
        <v>#VALUE!</v>
      </c>
      <c r="O27" s="527"/>
      <c r="P27" s="528"/>
      <c r="Q27" s="528"/>
    </row>
    <row r="28" spans="1:17" s="483" customFormat="1">
      <c r="A28" s="272" t="s">
        <v>240</v>
      </c>
      <c r="B28" s="89"/>
      <c r="C28" s="328"/>
      <c r="D28" s="329"/>
      <c r="E28" s="330"/>
      <c r="F28" s="222"/>
      <c r="G28" s="275"/>
      <c r="H28" s="331"/>
      <c r="I28" s="89"/>
      <c r="J28" s="329"/>
      <c r="K28" s="330"/>
      <c r="L28" s="222"/>
      <c r="M28" s="275"/>
      <c r="O28" s="527"/>
      <c r="P28" s="528"/>
      <c r="Q28" s="528"/>
    </row>
    <row r="29" spans="1:17" s="484" customFormat="1" ht="16.5">
      <c r="A29" s="263" t="s">
        <v>197</v>
      </c>
      <c r="B29" s="69"/>
      <c r="C29" s="347">
        <f>'Bell Wireline HIST p9'!G44</f>
        <v>63465.865849099995</v>
      </c>
      <c r="D29" s="333"/>
      <c r="E29" s="334">
        <f>'Bell Wireline HIST p9'!N44</f>
        <v>47618</v>
      </c>
      <c r="F29" s="335"/>
      <c r="G29" s="399">
        <f t="shared" ref="G29:G40" si="3">IF(OR(((ABS(C29-E29)/E29))&gt;100%,((ABS(C29-E29)/E29))&lt;-100%),"n.m.",((C29-E29)/ABS(E29)))</f>
        <v>0.33281250470620344</v>
      </c>
      <c r="H29" s="285" t="e">
        <f>(C29-F29)/F29</f>
        <v>#DIV/0!</v>
      </c>
      <c r="I29" s="336">
        <f>'Bell Wireline HIST p9'!E44</f>
        <v>201762</v>
      </c>
      <c r="J29" s="337"/>
      <c r="K29" s="338">
        <f>'Bell Wireline HIST p9'!O44+'Bell Wireline HIST p9'!P44+'Bell Wireline HIST p9'!Q44+'Bell Wireline HIST p9'!N44</f>
        <v>152285</v>
      </c>
      <c r="L29" s="23"/>
      <c r="M29" s="399">
        <f t="shared" ref="M29:M40" si="4">IF(OR(((ABS(I29-K29)/K29))&gt;100%,((ABS(I29-K29)/K29))&lt;-100%),"n.m.",((I29-K29)/ABS(K29)))</f>
        <v>0.32489739632925108</v>
      </c>
      <c r="O29" s="527"/>
      <c r="P29" s="528"/>
      <c r="Q29" s="528"/>
    </row>
    <row r="30" spans="1:17" s="484" customFormat="1">
      <c r="A30" s="339" t="s">
        <v>256</v>
      </c>
      <c r="B30" s="340"/>
      <c r="C30" s="332">
        <f>'Bell Wireline HIST p9'!G45</f>
        <v>4258570</v>
      </c>
      <c r="D30" s="341"/>
      <c r="E30" s="342">
        <f>'Bell Wireline HIST p9'!N45</f>
        <v>3861652.7233591001</v>
      </c>
      <c r="F30" s="343"/>
      <c r="G30" s="398">
        <f t="shared" si="3"/>
        <v>0.10278430119828</v>
      </c>
      <c r="H30" s="345" t="e">
        <f>(C30-F30)/F30</f>
        <v>#DIV/0!</v>
      </c>
      <c r="I30" s="336">
        <f>'Bell Wireline HIST p9'!E45</f>
        <v>4258570</v>
      </c>
      <c r="J30" s="337"/>
      <c r="K30" s="338">
        <f>'Bell Wireline HIST p9'!L45</f>
        <v>3861652.7233591001</v>
      </c>
      <c r="L30" s="346"/>
      <c r="M30" s="398">
        <f t="shared" si="4"/>
        <v>0.10278430119828</v>
      </c>
      <c r="O30" s="527"/>
      <c r="P30" s="528"/>
      <c r="Q30" s="528"/>
    </row>
    <row r="31" spans="1:17" s="483" customFormat="1">
      <c r="A31" s="272" t="s">
        <v>242</v>
      </c>
      <c r="B31" s="89"/>
      <c r="C31" s="328"/>
      <c r="D31" s="329"/>
      <c r="E31" s="222"/>
      <c r="F31" s="222"/>
      <c r="G31" s="275"/>
      <c r="H31" s="331"/>
      <c r="I31" s="89"/>
      <c r="J31" s="329"/>
      <c r="K31" s="330"/>
      <c r="L31" s="222"/>
      <c r="M31" s="275"/>
      <c r="O31" s="527"/>
      <c r="P31" s="528"/>
      <c r="Q31" s="528"/>
    </row>
    <row r="32" spans="1:17" s="484" customFormat="1" ht="20.25" customHeight="1">
      <c r="A32" s="263" t="s">
        <v>245</v>
      </c>
      <c r="B32" s="69"/>
      <c r="C32" s="347">
        <f>'Bell Wireline HIST p9'!G47</f>
        <v>14183</v>
      </c>
      <c r="D32" s="333"/>
      <c r="E32" s="334">
        <f>'Bell Wireline HIST p9'!N47</f>
        <v>6049</v>
      </c>
      <c r="F32" s="335"/>
      <c r="G32" s="399" t="str">
        <f t="shared" si="3"/>
        <v>n.m.</v>
      </c>
      <c r="H32" s="285" t="e">
        <f>-(C32-F32)/F32</f>
        <v>#DIV/0!</v>
      </c>
      <c r="I32" s="348">
        <f>'Bell Wireline HIST p9'!E47</f>
        <v>5148</v>
      </c>
      <c r="J32" s="333"/>
      <c r="K32" s="334">
        <f>'Bell Wireline HIST p9'!O47+'Bell Wireline HIST p9'!P47+'Bell Wireline HIST p9'!Q47+'Bell Wireline HIST p9'!N47</f>
        <v>2530</v>
      </c>
      <c r="L32" s="335"/>
      <c r="M32" s="399" t="str">
        <f t="shared" si="4"/>
        <v>n.m.</v>
      </c>
      <c r="O32" s="527"/>
      <c r="P32" s="528"/>
      <c r="Q32" s="528"/>
    </row>
    <row r="33" spans="1:17" s="484" customFormat="1" ht="20.25" customHeight="1">
      <c r="A33" s="263" t="s">
        <v>230</v>
      </c>
      <c r="B33" s="23"/>
      <c r="C33" s="347">
        <f>'Bell Wireline HIST p9'!G48</f>
        <v>40209</v>
      </c>
      <c r="D33" s="349"/>
      <c r="E33" s="350">
        <f>'Bell Wireline HIST p9'!N48</f>
        <v>29191</v>
      </c>
      <c r="F33" s="351"/>
      <c r="G33" s="399">
        <f t="shared" si="3"/>
        <v>0.37744510294268779</v>
      </c>
      <c r="H33" s="345" t="e">
        <f>(C33-F33)/F33</f>
        <v>#DIV/0!</v>
      </c>
      <c r="I33" s="348">
        <f>'Bell Wireline HIST p9'!E48</f>
        <v>94400</v>
      </c>
      <c r="J33" s="333"/>
      <c r="K33" s="350">
        <f>'Bell Wireline HIST p9'!O48+'Bell Wireline HIST p9'!P48+'Bell Wireline HIST p9'!Q48+'Bell Wireline HIST p9'!N48</f>
        <v>76068</v>
      </c>
      <c r="L33" s="335"/>
      <c r="M33" s="399">
        <f t="shared" si="4"/>
        <v>0.24099489930062576</v>
      </c>
      <c r="O33" s="527"/>
      <c r="P33" s="528"/>
      <c r="Q33" s="528"/>
    </row>
    <row r="34" spans="1:17" s="484" customFormat="1" ht="20.25" customHeight="1">
      <c r="A34" s="263" t="s">
        <v>171</v>
      </c>
      <c r="B34" s="23"/>
      <c r="C34" s="347">
        <f>+'Bell Wireline HIST p9'!G49</f>
        <v>-26026</v>
      </c>
      <c r="D34" s="349"/>
      <c r="E34" s="350">
        <f>+'Bell Wireline HIST p9'!N49</f>
        <v>-23142</v>
      </c>
      <c r="F34" s="351"/>
      <c r="G34" s="398">
        <f t="shared" si="3"/>
        <v>-0.12462189957652753</v>
      </c>
      <c r="H34" s="345"/>
      <c r="I34" s="352">
        <f>'Bell Wireline HIST p9'!E49</f>
        <v>-89252</v>
      </c>
      <c r="J34" s="333"/>
      <c r="K34" s="334">
        <f>'Bell Wireline HIST p9'!O49+'Bell Wireline HIST p9'!P49+'Bell Wireline HIST p9'!Q49+'Bell Wireline HIST p9'!N49</f>
        <v>-73538</v>
      </c>
      <c r="L34" s="335"/>
      <c r="M34" s="398">
        <f t="shared" si="4"/>
        <v>-0.21368544154042807</v>
      </c>
      <c r="O34" s="527"/>
      <c r="P34" s="528"/>
      <c r="Q34" s="528"/>
    </row>
    <row r="35" spans="1:17" s="484" customFormat="1" ht="20.25" customHeight="1">
      <c r="A35" s="263" t="s">
        <v>257</v>
      </c>
      <c r="B35" s="23"/>
      <c r="C35" s="332">
        <f>'Bell Wireline HIST p9'!G50</f>
        <v>2751498</v>
      </c>
      <c r="D35" s="353"/>
      <c r="E35" s="342">
        <f>'Bell Wireline HIST p9'!N50</f>
        <v>2735010.1380113</v>
      </c>
      <c r="F35" s="315"/>
      <c r="G35" s="398">
        <f t="shared" si="3"/>
        <v>6.0284463883884419E-3</v>
      </c>
      <c r="H35" s="345" t="e">
        <f>(C35-F35)/F35</f>
        <v>#DIV/0!</v>
      </c>
      <c r="I35" s="336">
        <f>'Bell Wireline HIST p9'!E50</f>
        <v>2751498</v>
      </c>
      <c r="J35" s="354"/>
      <c r="K35" s="338">
        <f>'Bell Wireline HIST p9'!L50</f>
        <v>2735010.1380113</v>
      </c>
      <c r="L35" s="20"/>
      <c r="M35" s="398">
        <f t="shared" si="4"/>
        <v>6.0284463883884419E-3</v>
      </c>
      <c r="O35" s="527"/>
      <c r="P35" s="528"/>
      <c r="Q35" s="528"/>
    </row>
    <row r="36" spans="1:17" s="484" customFormat="1" ht="20.25" customHeight="1">
      <c r="A36" s="263" t="s">
        <v>258</v>
      </c>
      <c r="B36" s="23"/>
      <c r="C36" s="332">
        <f>'Bell Wireline HIST p9'!G51</f>
        <v>1988181</v>
      </c>
      <c r="D36" s="353"/>
      <c r="E36" s="342">
        <f>'Bell Wireline HIST p9'!N51</f>
        <v>1882441.1380113999</v>
      </c>
      <c r="F36" s="315"/>
      <c r="G36" s="398">
        <f t="shared" si="3"/>
        <v>5.6171669782091087E-2</v>
      </c>
      <c r="H36" s="345" t="e">
        <f>(C36-F36)/F36</f>
        <v>#DIV/0!</v>
      </c>
      <c r="I36" s="336">
        <f>'Bell Wireline HIST p9'!E51</f>
        <v>1988181</v>
      </c>
      <c r="J36" s="354"/>
      <c r="K36" s="338">
        <f>'Bell Wireline HIST p9'!L51</f>
        <v>1882441.1380113999</v>
      </c>
      <c r="L36" s="20"/>
      <c r="M36" s="398">
        <f t="shared" si="4"/>
        <v>5.6171669782091087E-2</v>
      </c>
      <c r="O36" s="527"/>
      <c r="P36" s="528"/>
      <c r="Q36" s="528"/>
    </row>
    <row r="37" spans="1:17" s="484" customFormat="1" ht="20.25" customHeight="1">
      <c r="A37" s="263" t="s">
        <v>171</v>
      </c>
      <c r="B37" s="23"/>
      <c r="C37" s="332">
        <f>'Bell Wireline HIST p9'!G52</f>
        <v>763317</v>
      </c>
      <c r="D37" s="353"/>
      <c r="E37" s="342">
        <f>'Bell Wireline HIST p9'!N52</f>
        <v>852568.9999999</v>
      </c>
      <c r="F37" s="315"/>
      <c r="G37" s="398">
        <f t="shared" si="3"/>
        <v>-0.1046859550369653</v>
      </c>
      <c r="H37" s="345"/>
      <c r="I37" s="336">
        <f>'Bell Wireline HIST p9'!E52</f>
        <v>763317</v>
      </c>
      <c r="J37" s="354"/>
      <c r="K37" s="338">
        <f>'Bell Wireline HIST p9'!N52</f>
        <v>852568.9999999</v>
      </c>
      <c r="L37" s="20"/>
      <c r="M37" s="398">
        <f t="shared" si="4"/>
        <v>-0.1046859550369653</v>
      </c>
      <c r="O37" s="527"/>
      <c r="P37" s="528"/>
      <c r="Q37" s="528"/>
    </row>
    <row r="38" spans="1:17" s="483" customFormat="1">
      <c r="A38" s="355" t="s">
        <v>241</v>
      </c>
      <c r="B38" s="356"/>
      <c r="C38" s="357"/>
      <c r="D38" s="329"/>
      <c r="E38" s="222"/>
      <c r="F38" s="222"/>
      <c r="G38" s="275"/>
      <c r="H38" s="331"/>
      <c r="I38" s="89"/>
      <c r="J38" s="329"/>
      <c r="K38" s="330"/>
      <c r="L38" s="222"/>
      <c r="M38" s="275"/>
      <c r="O38" s="527"/>
      <c r="P38" s="528"/>
      <c r="Q38" s="528"/>
    </row>
    <row r="39" spans="1:17" s="484" customFormat="1" ht="16.5">
      <c r="A39" s="263" t="s">
        <v>182</v>
      </c>
      <c r="B39" s="401"/>
      <c r="C39" s="402">
        <f>'Bell Wireline HIST p9'!G54</f>
        <v>-37878</v>
      </c>
      <c r="D39" s="353"/>
      <c r="E39" s="350">
        <f>'Bell Wireline HIST p9'!N54</f>
        <v>-40211</v>
      </c>
      <c r="F39" s="315"/>
      <c r="G39" s="398">
        <f t="shared" si="3"/>
        <v>5.8018950038546666E-2</v>
      </c>
      <c r="H39" s="345" t="e">
        <f>-(C39-F39)/F39</f>
        <v>#DIV/0!</v>
      </c>
      <c r="I39" s="402">
        <f>'Bell Wireline HIST p9'!E54</f>
        <v>-175788</v>
      </c>
      <c r="J39" s="353"/>
      <c r="K39" s="360">
        <f>'Bell Wireline HIST p9'!O54+'Bell Wireline HIST p9'!P54+'Bell Wireline HIST p9'!Q54+'Bell Wireline HIST p9'!N54</f>
        <v>-185327</v>
      </c>
      <c r="L39" s="315"/>
      <c r="M39" s="398">
        <f t="shared" si="4"/>
        <v>5.1471183367776958E-2</v>
      </c>
      <c r="O39" s="527"/>
      <c r="P39" s="528"/>
      <c r="Q39" s="528"/>
    </row>
    <row r="40" spans="1:17" s="484" customFormat="1" ht="21.75" customHeight="1" thickBot="1">
      <c r="A40" s="263" t="s">
        <v>259</v>
      </c>
      <c r="B40" s="401"/>
      <c r="C40" s="403">
        <f>'Bell Wireline HIST p9'!G55</f>
        <v>2190771</v>
      </c>
      <c r="D40" s="353"/>
      <c r="E40" s="350">
        <f>'Bell Wireline HIST p9'!N55</f>
        <v>2298605</v>
      </c>
      <c r="F40" s="315"/>
      <c r="G40" s="398">
        <f t="shared" si="3"/>
        <v>-4.6912801460015967E-2</v>
      </c>
      <c r="H40" s="345" t="e">
        <f>(C40-F40)/F40</f>
        <v>#DIV/0!</v>
      </c>
      <c r="I40" s="403">
        <f>'Bell Wireline HIST p9'!E55</f>
        <v>2190771</v>
      </c>
      <c r="J40" s="353"/>
      <c r="K40" s="342">
        <f>'Bell Wireline HIST p9'!N55</f>
        <v>2298605</v>
      </c>
      <c r="L40" s="315"/>
      <c r="M40" s="398">
        <f t="shared" si="4"/>
        <v>-4.6912801460015967E-2</v>
      </c>
      <c r="O40" s="527"/>
      <c r="P40" s="528"/>
      <c r="Q40" s="528"/>
    </row>
    <row r="41" spans="1:17" s="484" customFormat="1" ht="12.75" customHeight="1" thickTop="1">
      <c r="A41" s="358"/>
      <c r="B41" s="358"/>
      <c r="C41" s="359"/>
      <c r="D41" s="315"/>
      <c r="E41" s="360"/>
      <c r="F41" s="315"/>
      <c r="G41" s="344"/>
      <c r="H41" s="344"/>
      <c r="I41" s="359"/>
      <c r="J41" s="315"/>
      <c r="K41" s="325"/>
      <c r="L41" s="20"/>
      <c r="M41" s="223"/>
    </row>
    <row r="42" spans="1:17" s="485" customFormat="1" ht="16.5" customHeight="1">
      <c r="A42" s="1435" t="s">
        <v>60</v>
      </c>
      <c r="B42" s="1435"/>
      <c r="C42" s="1435"/>
      <c r="D42" s="1435"/>
      <c r="E42" s="1435"/>
      <c r="F42" s="1435"/>
      <c r="G42" s="1435"/>
      <c r="H42" s="1435"/>
      <c r="I42" s="1435"/>
      <c r="J42" s="1435"/>
      <c r="K42" s="1435"/>
      <c r="L42" s="1435"/>
      <c r="M42" s="751"/>
    </row>
    <row r="43" spans="1:17" ht="29.25" customHeight="1">
      <c r="A43" s="14" t="s">
        <v>187</v>
      </c>
      <c r="B43" s="1435" t="s">
        <v>271</v>
      </c>
      <c r="C43" s="1435"/>
      <c r="D43" s="1435"/>
      <c r="E43" s="1435"/>
      <c r="F43" s="1435"/>
      <c r="G43" s="1435"/>
      <c r="H43" s="1435"/>
      <c r="I43" s="1435"/>
      <c r="J43" s="1435"/>
      <c r="K43" s="1435"/>
      <c r="L43" s="1435"/>
      <c r="M43" s="1435"/>
      <c r="N43" s="514"/>
      <c r="O43" s="514"/>
    </row>
    <row r="44" spans="1:17" ht="16.5" customHeight="1">
      <c r="A44" s="14" t="s">
        <v>243</v>
      </c>
      <c r="B44" s="1435" t="s">
        <v>253</v>
      </c>
      <c r="C44" s="1435"/>
      <c r="D44" s="1435"/>
      <c r="E44" s="1435"/>
      <c r="F44" s="1435"/>
      <c r="G44" s="1435"/>
      <c r="H44" s="1435"/>
      <c r="I44" s="1435"/>
      <c r="J44" s="1435"/>
      <c r="K44" s="1435"/>
      <c r="L44" s="1435"/>
      <c r="M44" s="1435"/>
    </row>
    <row r="45" spans="1:17" ht="19.5" customHeight="1">
      <c r="A45" s="752"/>
      <c r="B45" s="1435"/>
      <c r="C45" s="1435"/>
      <c r="D45" s="1435"/>
      <c r="E45" s="1435"/>
      <c r="F45" s="1435"/>
      <c r="G45" s="1435"/>
      <c r="H45" s="1435"/>
      <c r="I45" s="1435"/>
      <c r="J45" s="1435"/>
      <c r="K45" s="1435"/>
      <c r="L45" s="1435"/>
      <c r="M45" s="1435"/>
    </row>
    <row r="66" spans="12:12">
      <c r="L66" s="258"/>
    </row>
  </sheetData>
  <mergeCells count="3">
    <mergeCell ref="A42:L42"/>
    <mergeCell ref="B43:M43"/>
    <mergeCell ref="B44:M45"/>
  </mergeCells>
  <printOptions horizontalCentered="1"/>
  <pageMargins left="0.51181102362204722" right="0.51181102362204722" top="0.51181102362204722" bottom="0.51181102362204722" header="0.51181102362204722" footer="0.51181102362204722"/>
  <pageSetup scale="64" firstPageNumber="2" orientation="landscape" useFirstPageNumber="1" r:id="rId1"/>
  <headerFooter>
    <oddFooter>&amp;R&amp;"Helvetica,Regular"&amp;12BCE Supplementary Financial Information - Fourth Quarter 2022 Page 8</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92161" r:id="rId6" name="FPMExcelClientSheetOptionstb1">
          <controlPr defaultSize="0" autoLine="0" r:id="rId7">
            <anchor moveWithCells="1" sizeWithCells="1">
              <from>
                <xdr:col>0</xdr:col>
                <xdr:colOff>0</xdr:colOff>
                <xdr:row>0</xdr:row>
                <xdr:rowOff>0</xdr:rowOff>
              </from>
              <to>
                <xdr:col>0</xdr:col>
                <xdr:colOff>76200</xdr:colOff>
                <xdr:row>0</xdr:row>
                <xdr:rowOff>19050</xdr:rowOff>
              </to>
            </anchor>
          </controlPr>
        </control>
      </mc:Choice>
      <mc:Fallback>
        <control shapeId="92161" r:id="rId6" name="FPMExcelClientSheetOptionstb1"/>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pageSetUpPr fitToPage="1"/>
  </sheetPr>
  <dimension ref="A1:F24"/>
  <sheetViews>
    <sheetView showGridLines="0" view="pageBreakPreview" zoomScale="85" zoomScaleNormal="70" zoomScaleSheetLayoutView="85" zoomScalePageLayoutView="62" workbookViewId="0"/>
  </sheetViews>
  <sheetFormatPr defaultColWidth="9.140625" defaultRowHeight="27" customHeight="1"/>
  <cols>
    <col min="1" max="1" width="7.5703125" style="421" customWidth="1"/>
    <col min="2" max="2" width="107" style="421" customWidth="1"/>
    <col min="3" max="3" width="20" style="421" customWidth="1"/>
    <col min="4" max="4" width="20.5703125" style="421" customWidth="1"/>
    <col min="5" max="5" width="2" style="421" customWidth="1"/>
    <col min="6" max="6" width="19.7109375" style="420" customWidth="1"/>
    <col min="7" max="16384" width="9.140625" style="363"/>
  </cols>
  <sheetData>
    <row r="1" spans="1:6" ht="27" customHeight="1">
      <c r="A1" s="914"/>
      <c r="B1" s="914"/>
      <c r="C1" s="915"/>
      <c r="D1" s="915"/>
      <c r="E1" s="915"/>
      <c r="F1" s="1430" t="s">
        <v>354</v>
      </c>
    </row>
    <row r="2" spans="1:6" ht="27" customHeight="1" thickBot="1">
      <c r="A2" s="420"/>
      <c r="B2" s="420"/>
    </row>
    <row r="3" spans="1:6" s="257" customFormat="1" ht="42" customHeight="1" thickTop="1">
      <c r="A3" s="1235" t="s">
        <v>63</v>
      </c>
      <c r="B3" s="1236"/>
      <c r="C3" s="1237" t="s">
        <v>339</v>
      </c>
      <c r="D3" s="1238" t="s">
        <v>340</v>
      </c>
      <c r="E3" s="1239"/>
      <c r="F3" s="1239" t="s">
        <v>23</v>
      </c>
    </row>
    <row r="4" spans="1:6" s="1240" customFormat="1" ht="27" customHeight="1">
      <c r="A4" s="1241" t="s">
        <v>272</v>
      </c>
      <c r="B4" s="1241"/>
      <c r="C4" s="1242"/>
    </row>
    <row r="5" spans="1:6" s="25" customFormat="1" ht="27" customHeight="1">
      <c r="A5" s="1244" t="s">
        <v>162</v>
      </c>
      <c r="B5" s="1244"/>
      <c r="C5" s="1245"/>
      <c r="D5" s="238"/>
      <c r="E5" s="238"/>
      <c r="F5" s="238"/>
    </row>
    <row r="6" spans="1:6" s="25" customFormat="1" ht="27" customHeight="1">
      <c r="A6" s="1246" t="s">
        <v>273</v>
      </c>
      <c r="B6" s="1244"/>
      <c r="C6" s="1247">
        <v>1759</v>
      </c>
      <c r="D6" s="1248">
        <v>1774</v>
      </c>
      <c r="E6" s="1248"/>
      <c r="F6" s="1249">
        <v>-8.4554678692220966E-3</v>
      </c>
    </row>
    <row r="7" spans="1:6" s="25" customFormat="1" ht="27" customHeight="1">
      <c r="A7" s="1246" t="s">
        <v>284</v>
      </c>
      <c r="B7" s="1246"/>
      <c r="C7" s="1247">
        <v>2014</v>
      </c>
      <c r="D7" s="1250">
        <v>2012</v>
      </c>
      <c r="E7" s="1250"/>
      <c r="F7" s="1249">
        <v>9.9403578528827028E-4</v>
      </c>
    </row>
    <row r="8" spans="1:6" s="25" customFormat="1" ht="27" customHeight="1">
      <c r="A8" s="1246" t="s">
        <v>285</v>
      </c>
      <c r="B8" s="1246"/>
      <c r="C8" s="1247">
        <v>629</v>
      </c>
      <c r="D8" s="1250">
        <v>683</v>
      </c>
      <c r="E8" s="1250"/>
      <c r="F8" s="1249">
        <v>-7.9062957540263545E-2</v>
      </c>
    </row>
    <row r="9" spans="1:6" s="25" customFormat="1" ht="27" customHeight="1">
      <c r="A9" s="1246" t="s">
        <v>286</v>
      </c>
      <c r="B9" s="1246"/>
      <c r="C9" s="1252">
        <v>79</v>
      </c>
      <c r="D9" s="1251">
        <v>81</v>
      </c>
      <c r="E9" s="1251"/>
      <c r="F9" s="1249">
        <v>-2.4691358024691357E-2</v>
      </c>
    </row>
    <row r="10" spans="1:6" s="25" customFormat="1" ht="27" customHeight="1">
      <c r="A10" s="1244" t="s">
        <v>157</v>
      </c>
      <c r="B10" s="1253"/>
      <c r="C10" s="1254">
        <v>4481</v>
      </c>
      <c r="D10" s="1250">
        <v>4550</v>
      </c>
      <c r="E10" s="1250"/>
      <c r="F10" s="1255">
        <v>-1.5164835164835164E-2</v>
      </c>
    </row>
    <row r="11" spans="1:6" s="25" customFormat="1" ht="27" customHeight="1">
      <c r="A11" s="1246" t="s">
        <v>158</v>
      </c>
      <c r="B11" s="1246"/>
      <c r="C11" s="1257">
        <v>7</v>
      </c>
      <c r="D11" s="1250">
        <v>6</v>
      </c>
      <c r="E11" s="1250"/>
      <c r="F11" s="1249">
        <v>0.16666666666666666</v>
      </c>
    </row>
    <row r="12" spans="1:6" s="1240" customFormat="1" ht="27" customHeight="1">
      <c r="A12" s="1258" t="s">
        <v>216</v>
      </c>
      <c r="B12" s="1258"/>
      <c r="C12" s="1259">
        <v>4488</v>
      </c>
      <c r="D12" s="1260">
        <v>4556</v>
      </c>
      <c r="E12" s="1260"/>
      <c r="F12" s="1262">
        <v>-1.4925373134328358E-2</v>
      </c>
    </row>
    <row r="13" spans="1:6" s="918" customFormat="1" ht="27" customHeight="1">
      <c r="A13" s="1246" t="s">
        <v>273</v>
      </c>
      <c r="B13" s="1244"/>
      <c r="C13" s="1247">
        <v>624</v>
      </c>
      <c r="D13" s="1248">
        <v>684</v>
      </c>
      <c r="E13" s="1248"/>
      <c r="F13" s="1249">
        <v>-8.771929824561403E-2</v>
      </c>
    </row>
    <row r="14" spans="1:6" s="25" customFormat="1" ht="27" customHeight="1">
      <c r="A14" s="1246" t="s">
        <v>288</v>
      </c>
      <c r="B14" s="1246"/>
      <c r="C14" s="1263">
        <v>134</v>
      </c>
      <c r="D14" s="1250">
        <v>135</v>
      </c>
      <c r="E14" s="1250"/>
      <c r="F14" s="1249">
        <v>-7.4074074074074077E-3</v>
      </c>
    </row>
    <row r="15" spans="1:6" s="1240" customFormat="1" ht="27" customHeight="1">
      <c r="A15" s="1258" t="s">
        <v>290</v>
      </c>
      <c r="B15" s="1258"/>
      <c r="C15" s="1259">
        <v>758</v>
      </c>
      <c r="D15" s="1260">
        <v>819</v>
      </c>
      <c r="E15" s="1260"/>
      <c r="F15" s="1264">
        <v>-7.448107448107448E-2</v>
      </c>
    </row>
    <row r="16" spans="1:6" s="25" customFormat="1" ht="27" customHeight="1">
      <c r="A16" s="1244" t="s">
        <v>152</v>
      </c>
      <c r="B16" s="1244"/>
      <c r="C16" s="1247">
        <v>5239</v>
      </c>
      <c r="D16" s="1250">
        <v>5369</v>
      </c>
      <c r="E16" s="1250"/>
      <c r="F16" s="1255">
        <v>-2.4213075060532687E-2</v>
      </c>
    </row>
    <row r="17" spans="1:6" s="1240" customFormat="1" ht="27" customHeight="1">
      <c r="A17" s="1258" t="s">
        <v>151</v>
      </c>
      <c r="B17" s="1258"/>
      <c r="C17" s="1265">
        <v>5246</v>
      </c>
      <c r="D17" s="1266">
        <v>5375</v>
      </c>
      <c r="E17" s="1266"/>
      <c r="F17" s="1261">
        <v>-2.4E-2</v>
      </c>
    </row>
    <row r="18" spans="1:6" s="25" customFormat="1" ht="27" customHeight="1">
      <c r="A18" s="918" t="s">
        <v>89</v>
      </c>
      <c r="B18" s="918"/>
      <c r="C18" s="1252">
        <v>-2847</v>
      </c>
      <c r="D18" s="1251">
        <v>-2927</v>
      </c>
      <c r="E18" s="1251"/>
      <c r="F18" s="1249">
        <v>2.7331738981892725E-2</v>
      </c>
    </row>
    <row r="19" spans="1:6" s="25" customFormat="1" ht="27" customHeight="1">
      <c r="A19" s="1243" t="s">
        <v>77</v>
      </c>
      <c r="B19" s="1243"/>
      <c r="C19" s="1267">
        <v>2399</v>
      </c>
      <c r="D19" s="1268">
        <v>2448</v>
      </c>
      <c r="E19" s="1268"/>
      <c r="F19" s="1255">
        <v>-2.0016339869281044E-2</v>
      </c>
    </row>
    <row r="20" spans="1:6" s="927" customFormat="1" ht="27" customHeight="1">
      <c r="A20" s="1269" t="s">
        <v>142</v>
      </c>
      <c r="B20" s="1270"/>
      <c r="C20" s="1271">
        <v>0.45730080060998857</v>
      </c>
      <c r="D20" s="1272">
        <v>0.45500000000000002</v>
      </c>
      <c r="E20" s="1272"/>
      <c r="F20" s="1273">
        <v>0.20000000000000018</v>
      </c>
    </row>
    <row r="21" spans="1:6" s="25" customFormat="1" ht="27" customHeight="1">
      <c r="A21" s="1243"/>
      <c r="B21" s="258"/>
      <c r="C21" s="1256"/>
      <c r="D21" s="1250"/>
      <c r="E21" s="1250"/>
      <c r="F21" s="1250"/>
    </row>
    <row r="22" spans="1:6" s="25" customFormat="1" ht="27" customHeight="1">
      <c r="A22" s="918" t="s">
        <v>62</v>
      </c>
      <c r="B22" s="257"/>
      <c r="C22" s="1247">
        <v>704</v>
      </c>
      <c r="D22" s="1250">
        <v>975</v>
      </c>
      <c r="E22" s="1250"/>
      <c r="F22" s="1397">
        <v>0.27794871794871795</v>
      </c>
    </row>
    <row r="23" spans="1:6" s="1274" customFormat="1" ht="27" customHeight="1" thickBot="1">
      <c r="A23" s="1275" t="s">
        <v>109</v>
      </c>
      <c r="B23" s="1276"/>
      <c r="C23" s="1398">
        <v>0.1341974837971788</v>
      </c>
      <c r="D23" s="1277">
        <v>0.18099999999999999</v>
      </c>
      <c r="E23" s="1277"/>
      <c r="F23" s="1399">
        <v>4.6999999999999984</v>
      </c>
    </row>
    <row r="24" spans="1:6" s="1274" customFormat="1" ht="27" customHeight="1" thickTop="1">
      <c r="A24" s="1275"/>
      <c r="B24" s="1276"/>
      <c r="C24" s="1385"/>
      <c r="D24" s="1277"/>
      <c r="E24" s="1277"/>
      <c r="F24" s="1273"/>
    </row>
  </sheetData>
  <printOptions horizontalCentered="1"/>
  <pageMargins left="0.51181102362204722" right="0.51181102362204722" top="0.51181102362204722" bottom="0.51181102362204722" header="0.51181102362204722" footer="0.51181102362204722"/>
  <pageSetup scale="72" firstPageNumber="2" fitToHeight="0" orientation="landscape" useFirstPageNumber="1" r:id="rId1"/>
  <headerFooter scaleWithDoc="0">
    <oddFooter>&amp;R&amp;"Helvetica,Regular"&amp;7BCE Supplementary Financial Information - First Quarter 2025 Page 6</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106497"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106497" r:id="rId6" name="FPMExcelClientSheetOptionstb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03c5f10-642c-4ded-92a8-f84bb024173a">
      <Terms xmlns="http://schemas.microsoft.com/office/infopath/2007/PartnerControls"/>
    </lcf76f155ced4ddcb4097134ff3c332f>
    <TaxCatchAll xmlns="cea61d87-c83d-4e88-9a2c-016609e99f4c" xsi:nil="true"/>
    <_dlc_DocId xmlns="cea61d87-c83d-4e88-9a2c-016609e99f4c">eSpace-1270799459-100344</_dlc_DocId>
    <_dlc_DocIdUrl xmlns="cea61d87-c83d-4e88-9a2c-016609e99f4c">
      <Url>https://bello365.sharepoint.com/sites/MTRLPQDC304/_layouts/15/DocIdRedir.aspx?ID=eSpace-1270799459-100344</Url>
      <Description>eSpace-1270799459-100344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69777F96CF5924E89887DE3981471EC" ma:contentTypeVersion="11" ma:contentTypeDescription="Create a new document." ma:contentTypeScope="" ma:versionID="cf0af25d81ed4bdb8ff21c3adfa8b11b">
  <xsd:schema xmlns:xsd="http://www.w3.org/2001/XMLSchema" xmlns:xs="http://www.w3.org/2001/XMLSchema" xmlns:p="http://schemas.microsoft.com/office/2006/metadata/properties" xmlns:ns2="cea61d87-c83d-4e88-9a2c-016609e99f4c" xmlns:ns3="803c5f10-642c-4ded-92a8-f84bb024173a" targetNamespace="http://schemas.microsoft.com/office/2006/metadata/properties" ma:root="true" ma:fieldsID="8ec8f0891d15c5c461e67af8b027fd8a" ns2:_="" ns3:_="">
    <xsd:import namespace="cea61d87-c83d-4e88-9a2c-016609e99f4c"/>
    <xsd:import namespace="803c5f10-642c-4ded-92a8-f84bb024173a"/>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a61d87-c83d-4e88-9a2c-016609e99f4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7d676312-df47-489d-b1c0-ae38fac78d98}" ma:internalName="TaxCatchAll" ma:showField="CatchAllData" ma:web="cea61d87-c83d-4e88-9a2c-016609e99f4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03c5f10-642c-4ded-92a8-f84bb024173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63c642b-abf5-48bd-aef3-2a365f13db52"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FD1C78-64D2-461F-B638-5087903310E4}">
  <ds:schemaRefs>
    <ds:schemaRef ds:uri="http://schemas.microsoft.com/sharepoint/events"/>
  </ds:schemaRefs>
</ds:datastoreItem>
</file>

<file path=customXml/itemProps2.xml><?xml version="1.0" encoding="utf-8"?>
<ds:datastoreItem xmlns:ds="http://schemas.openxmlformats.org/officeDocument/2006/customXml" ds:itemID="{9C0358E6-1B6D-4324-A8FC-8CAD62E2D4B0}">
  <ds:schemaRefs>
    <ds:schemaRef ds:uri="8ecfa7b2-bc3e-48c8-842f-ed75117144d3"/>
    <ds:schemaRef ds:uri="http://schemas.openxmlformats.org/package/2006/metadata/core-properties"/>
    <ds:schemaRef ds:uri="http://purl.org/dc/elements/1.1/"/>
    <ds:schemaRef ds:uri="de70d664-5bb2-4516-9ba0-84e2a51c4efb"/>
    <ds:schemaRef ds:uri="http://www.w3.org/XML/1998/namespace"/>
    <ds:schemaRef ds:uri="http://purl.org/dc/dcmitype/"/>
    <ds:schemaRef ds:uri="http://purl.org/dc/terms/"/>
    <ds:schemaRef ds:uri="http://schemas.microsoft.com/office/2006/documentManagement/types"/>
    <ds:schemaRef ds:uri="http://schemas.microsoft.com/office/infopath/2007/PartnerControls"/>
    <ds:schemaRef ds:uri="http://schemas.microsoft.com/office/2006/metadata/properties"/>
    <ds:schemaRef ds:uri="803c5f10-642c-4ded-92a8-f84bb024173a"/>
    <ds:schemaRef ds:uri="cea61d87-c83d-4e88-9a2c-016609e99f4c"/>
  </ds:schemaRefs>
</ds:datastoreItem>
</file>

<file path=customXml/itemProps3.xml><?xml version="1.0" encoding="utf-8"?>
<ds:datastoreItem xmlns:ds="http://schemas.openxmlformats.org/officeDocument/2006/customXml" ds:itemID="{2763AF39-E5BB-4B50-9949-95452EC5B65C}">
  <ds:schemaRefs>
    <ds:schemaRef ds:uri="http://schemas.microsoft.com/sharepoint/v3/contenttype/forms"/>
  </ds:schemaRefs>
</ds:datastoreItem>
</file>

<file path=customXml/itemProps4.xml><?xml version="1.0" encoding="utf-8"?>
<ds:datastoreItem xmlns:ds="http://schemas.openxmlformats.org/officeDocument/2006/customXml" ds:itemID="{5D24C78E-1573-42AA-85CB-098A007F3C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a61d87-c83d-4e88-9a2c-016609e99f4c"/>
    <ds:schemaRef ds:uri="803c5f10-642c-4ded-92a8-f84bb02417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20</vt:i4>
      </vt:variant>
    </vt:vector>
  </HeadingPairs>
  <TitlesOfParts>
    <vt:vector size="46" baseType="lpstr">
      <vt:lpstr>Conso Validation</vt:lpstr>
      <vt:lpstr>Cover Page </vt:lpstr>
      <vt:lpstr>BCE Inc. IS Summary p2</vt:lpstr>
      <vt:lpstr>BCE Inc. IS HIST p3</vt:lpstr>
      <vt:lpstr>BCE Inc Seg Info Summary p4</vt:lpstr>
      <vt:lpstr>BCE Inc. Seg Info HIS p5</vt:lpstr>
      <vt:lpstr>BCE Inc. Seg Info HIST p5</vt:lpstr>
      <vt:lpstr>CTS HIST p6FMO-delete</vt:lpstr>
      <vt:lpstr>CTS Summary p6</vt:lpstr>
      <vt:lpstr>CTS HIST Info p7</vt:lpstr>
      <vt:lpstr>BCE Inc. Seg Info Summary p4</vt:lpstr>
      <vt:lpstr>Bell Wireless Summary p6</vt:lpstr>
      <vt:lpstr>Bell Wireless HIST p7</vt:lpstr>
      <vt:lpstr>Bell Wireline Summary p8</vt:lpstr>
      <vt:lpstr>Bell Wireline HIST p9</vt:lpstr>
      <vt:lpstr>CTS Metrics Summary p8</vt:lpstr>
      <vt:lpstr>CTS Metrics HIS p9</vt:lpstr>
      <vt:lpstr>Net Debt &amp; Bell other info p10</vt:lpstr>
      <vt:lpstr>BCE Inc. BS p11</vt:lpstr>
      <vt:lpstr>BCE Inc. CF Summary p12</vt:lpstr>
      <vt:lpstr>BCE Inc. CF HIST p13</vt:lpstr>
      <vt:lpstr>Accomp Notes p14</vt:lpstr>
      <vt:lpstr>Accomp Notes p15</vt:lpstr>
      <vt:lpstr>Accomp Notes p16</vt:lpstr>
      <vt:lpstr>Accomp Notes p17</vt:lpstr>
      <vt:lpstr>Accomp Notes p18</vt:lpstr>
      <vt:lpstr>'BCE Inc Seg Info Summary p4'!Print_Area</vt:lpstr>
      <vt:lpstr>'BCE Inc. BS p11'!Print_Area</vt:lpstr>
      <vt:lpstr>'BCE Inc. CF HIST p13'!Print_Area</vt:lpstr>
      <vt:lpstr>'BCE Inc. CF Summary p12'!Print_Area</vt:lpstr>
      <vt:lpstr>'BCE Inc. IS HIST p3'!Print_Area</vt:lpstr>
      <vt:lpstr>'BCE Inc. IS Summary p2'!Print_Area</vt:lpstr>
      <vt:lpstr>'BCE Inc. Seg Info HIS p5'!Print_Area</vt:lpstr>
      <vt:lpstr>'BCE Inc. Seg Info HIST p5'!Print_Area</vt:lpstr>
      <vt:lpstr>'BCE Inc. Seg Info Summary p4'!Print_Area</vt:lpstr>
      <vt:lpstr>'Bell Wireless HIST p7'!Print_Area</vt:lpstr>
      <vt:lpstr>'Bell Wireless Summary p6'!Print_Area</vt:lpstr>
      <vt:lpstr>'Bell Wireline HIST p9'!Print_Area</vt:lpstr>
      <vt:lpstr>'Bell Wireline Summary p8'!Print_Area</vt:lpstr>
      <vt:lpstr>'Cover Page '!Print_Area</vt:lpstr>
      <vt:lpstr>'CTS HIST Info p7'!Print_Area</vt:lpstr>
      <vt:lpstr>'CTS HIST p6FMO-delete'!Print_Area</vt:lpstr>
      <vt:lpstr>'CTS Metrics HIS p9'!Print_Area</vt:lpstr>
      <vt:lpstr>'CTS Metrics Summary p8'!Print_Area</vt:lpstr>
      <vt:lpstr>'CTS Summary p6'!Print_Area</vt:lpstr>
      <vt:lpstr>'Net Debt &amp; Bell other info p10'!Print_Area</vt:lpstr>
    </vt:vector>
  </TitlesOfParts>
  <Company>Bell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deborah.silverman</dc:creator>
  <cp:lastModifiedBy>Andreev, Vladislav</cp:lastModifiedBy>
  <cp:lastPrinted>2025-04-29T18:33:40Z</cp:lastPrinted>
  <dcterms:created xsi:type="dcterms:W3CDTF">2015-02-17T20:15:54Z</dcterms:created>
  <dcterms:modified xsi:type="dcterms:W3CDTF">2025-05-07T19:34:23Z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0x010100A69777F96CF5924E89887DE3981471EC</vt:lpwstr>
  </property>
  <property fmtid="{D5CDD505-2E9C-101B-9397-08002B2CF9AE}" pid="3" name="MediaServiceImageTags">
    <vt:lpwstr/>
  </property>
  <property fmtid="{D5CDD505-2E9C-101B-9397-08002B2CF9AE}" pid="4" name="_dlc_DocIdItemGuid">
    <vt:lpwstr>e822b278-d3cc-4471-bf6a-e2ce3cb803ca</vt:lpwstr>
  </property>
</Properties>
</file>